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Users\kadlec_rostislav\Desktop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191" sheetId="4" r:id="rId4"/>
    <sheet name="3 - SO201.1" sheetId="5" r:id="rId5"/>
    <sheet name="4 - SO201.2" sheetId="6" r:id="rId6"/>
    <sheet name="5 - SO801" sheetId="7" r:id="rId7"/>
  </sheets>
  <definedNames>
    <definedName name="_xlnm.Print_Area" localSheetId="0">Souhrn!$A$1:$G$30</definedName>
    <definedName name="_xlnm.Print_Titles" localSheetId="0">Souhrn!$17:$19</definedName>
    <definedName name="_xlnm.Print_Area" localSheetId="1">'0 - SO000'!$A$1:$M$83</definedName>
    <definedName name="_xlnm.Print_Titles" localSheetId="1">'0 - SO000'!$22:$24</definedName>
    <definedName name="_xlnm.Print_Area" localSheetId="2">'1 - SO101'!$A$1:$M$382</definedName>
    <definedName name="_xlnm.Print_Titles" localSheetId="2">'1 - SO101'!$28:$30</definedName>
    <definedName name="_xlnm.Print_Area" localSheetId="3">'2 - SO191'!$A$1:$M$98</definedName>
    <definedName name="_xlnm.Print_Titles" localSheetId="3">'2 - SO191'!$22:$24</definedName>
    <definedName name="_xlnm.Print_Area" localSheetId="4">'3 - SO201.1'!$A$1:$M$143</definedName>
    <definedName name="_xlnm.Print_Titles" localSheetId="4">'3 - SO201.1'!$27:$29</definedName>
    <definedName name="_xlnm.Print_Area" localSheetId="5">'4 - SO201.2'!$A$1:$M$143</definedName>
    <definedName name="_xlnm.Print_Titles" localSheetId="5">'4 - SO201.2'!$27:$29</definedName>
    <definedName name="_xlnm.Print_Area" localSheetId="6">'5 - SO801'!$A$1:$M$58</definedName>
    <definedName name="_xlnm.Print_Titles" localSheetId="6">'5 - SO801'!$22:$24</definedName>
  </definedNames>
  <calcPr/>
</workbook>
</file>

<file path=xl/calcChain.xml><?xml version="1.0" encoding="utf-8"?>
<calcChain xmlns="http://schemas.openxmlformats.org/spreadsheetml/2006/main">
  <c i="7" l="1" r="R36"/>
  <c r="I36"/>
  <c r="Q36"/>
  <c r="R31"/>
  <c r="I31"/>
  <c r="Q31"/>
  <c r="R26"/>
  <c r="R41"/>
  <c r="I26"/>
  <c r="Q26"/>
  <c r="Q41"/>
  <c r="A13"/>
  <c i="6" r="R121"/>
  <c r="I121"/>
  <c r="Q121"/>
  <c r="R116"/>
  <c r="I116"/>
  <c r="Q116"/>
  <c r="R111"/>
  <c r="R126"/>
  <c r="I111"/>
  <c r="Q111"/>
  <c r="Q126"/>
  <c r="R103"/>
  <c r="I103"/>
  <c r="Q103"/>
  <c r="R98"/>
  <c r="R108"/>
  <c r="I98"/>
  <c r="J98"/>
  <c r="R90"/>
  <c r="R95"/>
  <c r="I90"/>
  <c r="Q90"/>
  <c r="Q95"/>
  <c r="R82"/>
  <c r="I82"/>
  <c r="Q82"/>
  <c r="R77"/>
  <c r="I77"/>
  <c r="Q77"/>
  <c r="R72"/>
  <c r="I72"/>
  <c r="Q72"/>
  <c r="R67"/>
  <c r="R87"/>
  <c r="I67"/>
  <c r="Q67"/>
  <c r="Q87"/>
  <c r="R59"/>
  <c r="I59"/>
  <c r="Q59"/>
  <c r="R54"/>
  <c r="I54"/>
  <c r="Q54"/>
  <c r="R49"/>
  <c r="I49"/>
  <c r="Q49"/>
  <c r="R44"/>
  <c r="I44"/>
  <c r="Q44"/>
  <c r="R39"/>
  <c r="R64"/>
  <c r="I39"/>
  <c r="Q39"/>
  <c r="Q64"/>
  <c r="R31"/>
  <c r="R36"/>
  <c r="I31"/>
  <c r="Q31"/>
  <c r="Q36"/>
  <c r="A13"/>
  <c i="5" r="R121"/>
  <c r="I121"/>
  <c r="Q121"/>
  <c r="R116"/>
  <c r="I116"/>
  <c r="Q116"/>
  <c r="R111"/>
  <c r="R126"/>
  <c r="I111"/>
  <c r="Q111"/>
  <c r="Q126"/>
  <c r="R103"/>
  <c r="I103"/>
  <c r="Q103"/>
  <c r="R98"/>
  <c r="R108"/>
  <c r="I98"/>
  <c r="Q98"/>
  <c r="Q108"/>
  <c r="R90"/>
  <c r="R95"/>
  <c r="I90"/>
  <c r="Q90"/>
  <c r="Q95"/>
  <c r="R82"/>
  <c r="I82"/>
  <c r="Q82"/>
  <c r="R77"/>
  <c r="I77"/>
  <c r="Q77"/>
  <c r="R72"/>
  <c r="I72"/>
  <c r="Q72"/>
  <c r="R67"/>
  <c r="R87"/>
  <c r="I67"/>
  <c r="Q67"/>
  <c r="Q87"/>
  <c r="R59"/>
  <c r="I59"/>
  <c r="Q59"/>
  <c r="R54"/>
  <c r="I54"/>
  <c r="Q54"/>
  <c r="R49"/>
  <c r="I49"/>
  <c r="Q49"/>
  <c r="R44"/>
  <c r="I44"/>
  <c r="Q44"/>
  <c r="R39"/>
  <c r="R64"/>
  <c r="I39"/>
  <c r="Q39"/>
  <c r="Q64"/>
  <c r="R31"/>
  <c r="R36"/>
  <c r="I31"/>
  <c r="Q31"/>
  <c r="Q36"/>
  <c r="A13"/>
  <c i="4" r="R76"/>
  <c r="I76"/>
  <c r="Q76"/>
  <c r="R71"/>
  <c r="I71"/>
  <c r="Q71"/>
  <c r="R66"/>
  <c r="I66"/>
  <c r="Q66"/>
  <c r="R61"/>
  <c r="I61"/>
  <c r="Q61"/>
  <c r="R56"/>
  <c r="I56"/>
  <c r="J56"/>
  <c r="L56"/>
  <c r="R51"/>
  <c r="I51"/>
  <c r="Q51"/>
  <c r="R46"/>
  <c r="I46"/>
  <c r="Q46"/>
  <c r="R41"/>
  <c r="I41"/>
  <c r="Q41"/>
  <c r="R36"/>
  <c r="I36"/>
  <c r="Q36"/>
  <c r="R31"/>
  <c r="I31"/>
  <c r="Q31"/>
  <c r="R26"/>
  <c r="R81"/>
  <c r="I26"/>
  <c r="Q26"/>
  <c r="A13"/>
  <c i="3" r="R360"/>
  <c r="I360"/>
  <c r="Q360"/>
  <c r="R355"/>
  <c r="I355"/>
  <c r="Q355"/>
  <c r="R350"/>
  <c r="I350"/>
  <c r="Q350"/>
  <c r="R345"/>
  <c r="I345"/>
  <c r="Q345"/>
  <c r="R340"/>
  <c r="I340"/>
  <c r="Q340"/>
  <c r="R335"/>
  <c r="I335"/>
  <c r="Q335"/>
  <c r="R330"/>
  <c r="I330"/>
  <c r="Q330"/>
  <c r="R325"/>
  <c r="I325"/>
  <c r="Q325"/>
  <c r="R320"/>
  <c r="I320"/>
  <c r="Q320"/>
  <c r="R315"/>
  <c r="I315"/>
  <c r="Q315"/>
  <c r="R310"/>
  <c r="I310"/>
  <c r="Q310"/>
  <c r="R305"/>
  <c r="I305"/>
  <c r="Q305"/>
  <c r="R300"/>
  <c r="I300"/>
  <c r="Q300"/>
  <c r="R295"/>
  <c r="I295"/>
  <c r="Q295"/>
  <c r="R290"/>
  <c r="I290"/>
  <c r="Q290"/>
  <c r="R285"/>
  <c r="I285"/>
  <c r="Q285"/>
  <c r="R280"/>
  <c r="R365"/>
  <c r="I280"/>
  <c r="Q280"/>
  <c r="Q365"/>
  <c r="R272"/>
  <c r="I272"/>
  <c r="Q272"/>
  <c r="R267"/>
  <c r="I267"/>
  <c r="Q267"/>
  <c r="R262"/>
  <c r="R277"/>
  <c r="I262"/>
  <c r="Q262"/>
  <c r="Q277"/>
  <c r="R254"/>
  <c r="I254"/>
  <c r="Q254"/>
  <c r="R249"/>
  <c r="I249"/>
  <c r="Q249"/>
  <c r="R244"/>
  <c r="I244"/>
  <c r="Q244"/>
  <c r="R239"/>
  <c r="I239"/>
  <c r="Q239"/>
  <c r="R234"/>
  <c r="I234"/>
  <c r="Q234"/>
  <c r="R229"/>
  <c r="I229"/>
  <c r="Q229"/>
  <c r="R224"/>
  <c r="I224"/>
  <c r="Q224"/>
  <c r="R219"/>
  <c r="R259"/>
  <c r="I219"/>
  <c r="Q219"/>
  <c r="Q259"/>
  <c r="R211"/>
  <c r="I211"/>
  <c r="Q211"/>
  <c r="R206"/>
  <c r="I206"/>
  <c r="Q206"/>
  <c r="R201"/>
  <c r="R216"/>
  <c r="I201"/>
  <c r="Q201"/>
  <c r="Q216"/>
  <c r="R193"/>
  <c r="I193"/>
  <c r="Q193"/>
  <c r="R188"/>
  <c r="I188"/>
  <c r="Q188"/>
  <c r="R183"/>
  <c r="R198"/>
  <c r="I183"/>
  <c r="Q183"/>
  <c r="Q198"/>
  <c r="R175"/>
  <c r="I175"/>
  <c r="Q175"/>
  <c r="R170"/>
  <c r="I170"/>
  <c r="Q170"/>
  <c r="R165"/>
  <c r="I165"/>
  <c r="Q165"/>
  <c r="R160"/>
  <c r="I160"/>
  <c r="Q160"/>
  <c r="R155"/>
  <c r="I155"/>
  <c r="Q155"/>
  <c r="R150"/>
  <c r="I150"/>
  <c r="Q150"/>
  <c r="R145"/>
  <c r="I145"/>
  <c r="Q145"/>
  <c r="R140"/>
  <c r="I140"/>
  <c r="Q140"/>
  <c r="R135"/>
  <c r="I135"/>
  <c r="Q135"/>
  <c r="R130"/>
  <c r="I130"/>
  <c r="Q130"/>
  <c r="R125"/>
  <c r="I125"/>
  <c r="Q125"/>
  <c r="R120"/>
  <c r="I120"/>
  <c r="Q120"/>
  <c r="R115"/>
  <c r="I115"/>
  <c r="Q115"/>
  <c r="R110"/>
  <c r="I110"/>
  <c r="Q110"/>
  <c r="R105"/>
  <c r="I105"/>
  <c r="Q105"/>
  <c r="R100"/>
  <c r="I100"/>
  <c r="Q100"/>
  <c r="R95"/>
  <c r="I95"/>
  <c r="Q95"/>
  <c r="R90"/>
  <c r="I90"/>
  <c r="Q90"/>
  <c r="R85"/>
  <c r="J85"/>
  <c r="L85"/>
  <c r="I85"/>
  <c r="Q85"/>
  <c r="R80"/>
  <c r="I80"/>
  <c r="Q80"/>
  <c r="R75"/>
  <c r="I75"/>
  <c r="Q75"/>
  <c r="R70"/>
  <c r="I70"/>
  <c r="Q70"/>
  <c r="R65"/>
  <c r="I65"/>
  <c r="Q65"/>
  <c r="R60"/>
  <c r="R180"/>
  <c r="I60"/>
  <c r="Q60"/>
  <c r="Q180"/>
  <c r="R52"/>
  <c r="I52"/>
  <c r="Q52"/>
  <c r="R47"/>
  <c r="I47"/>
  <c r="Q47"/>
  <c r="R42"/>
  <c r="I42"/>
  <c r="Q42"/>
  <c r="R37"/>
  <c r="I37"/>
  <c r="Q37"/>
  <c r="R32"/>
  <c r="R57"/>
  <c r="I32"/>
  <c r="Q32"/>
  <c r="Q57"/>
  <c r="A13"/>
  <c i="2" r="R61"/>
  <c r="I61"/>
  <c r="Q61"/>
  <c r="R56"/>
  <c r="I56"/>
  <c r="Q56"/>
  <c r="R51"/>
  <c r="I51"/>
  <c r="Q51"/>
  <c r="R46"/>
  <c r="I46"/>
  <c r="Q46"/>
  <c r="R41"/>
  <c r="I41"/>
  <c r="Q41"/>
  <c r="R36"/>
  <c r="I36"/>
  <c r="Q36"/>
  <c r="R31"/>
  <c r="I31"/>
  <c r="Q31"/>
  <c r="R26"/>
  <c r="R66"/>
  <c r="I26"/>
  <c r="Q26"/>
  <c r="Q66"/>
  <c r="A13"/>
  <c i="4" l="1" r="J41"/>
  <c r="L41"/>
  <c r="J51"/>
  <c r="L51"/>
  <c r="Q56"/>
  <c r="Q81"/>
  <c i="5" r="J31"/>
  <c r="H37"/>
  <c r="J39"/>
  <c r="J44"/>
  <c r="L44"/>
  <c r="J49"/>
  <c r="L49"/>
  <c r="J54"/>
  <c r="L54"/>
  <c r="J59"/>
  <c r="L59"/>
  <c r="J67"/>
  <c r="H88"/>
  <c r="K22"/>
  <c r="J72"/>
  <c r="L72"/>
  <c r="J77"/>
  <c r="L77"/>
  <c r="J82"/>
  <c r="L82"/>
  <c r="J90"/>
  <c r="H96"/>
  <c r="K23"/>
  <c r="J98"/>
  <c r="H109"/>
  <c r="K24"/>
  <c r="J103"/>
  <c r="L103"/>
  <c r="J111"/>
  <c r="J116"/>
  <c r="L116"/>
  <c r="J121"/>
  <c r="L121"/>
  <c i="7" r="J26"/>
  <c r="J36"/>
  <c r="L36"/>
  <c i="6" r="Q98"/>
  <c r="Q108"/>
  <c r="J103"/>
  <c r="L103"/>
  <c i="3" r="J32"/>
  <c r="L32"/>
  <c r="J37"/>
  <c r="L37"/>
  <c r="J47"/>
  <c r="L47"/>
  <c r="J60"/>
  <c i="6" r="J31"/>
  <c r="H37"/>
  <c r="K20"/>
  <c r="J39"/>
  <c r="J44"/>
  <c r="L44"/>
  <c r="J49"/>
  <c r="L49"/>
  <c r="J54"/>
  <c r="L54"/>
  <c r="J59"/>
  <c r="L59"/>
  <c r="J67"/>
  <c r="J72"/>
  <c r="L72"/>
  <c r="J77"/>
  <c r="L77"/>
  <c r="J82"/>
  <c r="L82"/>
  <c r="J90"/>
  <c r="H96"/>
  <c r="K23"/>
  <c r="L98"/>
  <c r="L109"/>
  <c r="L24"/>
  <c r="H108"/>
  <c r="J111"/>
  <c r="J116"/>
  <c r="L116"/>
  <c r="J121"/>
  <c r="L121"/>
  <c i="7" r="J31"/>
  <c r="L31"/>
  <c i="2" r="J26"/>
  <c r="J31"/>
  <c r="L31"/>
  <c r="J36"/>
  <c r="L36"/>
  <c r="J41"/>
  <c r="L41"/>
  <c r="J46"/>
  <c r="L46"/>
  <c r="J51"/>
  <c r="L51"/>
  <c r="J56"/>
  <c r="L56"/>
  <c r="J61"/>
  <c r="L61"/>
  <c i="3" r="J42"/>
  <c r="L42"/>
  <c r="J52"/>
  <c r="L52"/>
  <c r="J65"/>
  <c r="L65"/>
  <c r="J70"/>
  <c r="L70"/>
  <c r="J75"/>
  <c r="L75"/>
  <c r="J80"/>
  <c r="L80"/>
  <c r="J90"/>
  <c r="L90"/>
  <c r="J95"/>
  <c r="L95"/>
  <c r="J100"/>
  <c r="L100"/>
  <c r="J105"/>
  <c r="L105"/>
  <c r="J110"/>
  <c r="L110"/>
  <c r="J115"/>
  <c r="L115"/>
  <c r="J120"/>
  <c r="L120"/>
  <c r="J125"/>
  <c r="L125"/>
  <c r="J130"/>
  <c r="L130"/>
  <c r="J135"/>
  <c r="L135"/>
  <c r="J140"/>
  <c r="L140"/>
  <c r="J145"/>
  <c r="L145"/>
  <c r="J150"/>
  <c r="L150"/>
  <c r="J155"/>
  <c r="L155"/>
  <c r="J160"/>
  <c r="L160"/>
  <c r="J165"/>
  <c r="L165"/>
  <c r="J170"/>
  <c r="L170"/>
  <c r="J175"/>
  <c r="L175"/>
  <c r="J183"/>
  <c r="J188"/>
  <c r="L188"/>
  <c r="J193"/>
  <c r="L193"/>
  <c r="J201"/>
  <c r="J206"/>
  <c r="L206"/>
  <c r="J211"/>
  <c r="L211"/>
  <c r="J219"/>
  <c r="J224"/>
  <c r="L224"/>
  <c r="J229"/>
  <c r="L229"/>
  <c r="J234"/>
  <c r="L234"/>
  <c r="J239"/>
  <c r="L239"/>
  <c r="J244"/>
  <c r="L244"/>
  <c r="J249"/>
  <c r="L249"/>
  <c r="J254"/>
  <c r="L254"/>
  <c r="J262"/>
  <c r="J267"/>
  <c r="L267"/>
  <c r="J272"/>
  <c r="L272"/>
  <c r="J280"/>
  <c r="J285"/>
  <c r="L285"/>
  <c r="J290"/>
  <c r="L290"/>
  <c r="J295"/>
  <c r="L295"/>
  <c r="J300"/>
  <c r="L300"/>
  <c r="J305"/>
  <c r="L305"/>
  <c r="J310"/>
  <c r="L310"/>
  <c r="J315"/>
  <c r="L315"/>
  <c r="J320"/>
  <c r="L320"/>
  <c r="J325"/>
  <c r="L325"/>
  <c r="J330"/>
  <c r="L330"/>
  <c r="J335"/>
  <c r="L335"/>
  <c r="J340"/>
  <c r="L340"/>
  <c r="J345"/>
  <c r="L345"/>
  <c r="J350"/>
  <c r="L350"/>
  <c r="J355"/>
  <c r="L355"/>
  <c r="J360"/>
  <c r="L360"/>
  <c i="4" r="J26"/>
  <c r="J31"/>
  <c r="L31"/>
  <c r="J36"/>
  <c r="L36"/>
  <c r="J46"/>
  <c r="L46"/>
  <c r="J61"/>
  <c r="L61"/>
  <c r="J66"/>
  <c r="L66"/>
  <c r="J71"/>
  <c r="L71"/>
  <c r="J76"/>
  <c r="L76"/>
  <c l="1" r="H82"/>
  <c r="K20"/>
  <c r="Q11"/>
  <c i="3" r="H278"/>
  <c r="K25"/>
  <c r="H260"/>
  <c r="K24"/>
  <c i="6" r="H88"/>
  <c r="K22"/>
  <c i="3" r="H181"/>
  <c r="K21"/>
  <c i="5" r="H127"/>
  <c r="K25"/>
  <c i="3" r="H217"/>
  <c r="K23"/>
  <c r="H199"/>
  <c r="K22"/>
  <c i="2" r="H67"/>
  <c r="K20"/>
  <c r="Q11"/>
  <c i="6" r="H127"/>
  <c r="K25"/>
  <c r="H65"/>
  <c r="K21"/>
  <c i="3" r="L58"/>
  <c r="L20"/>
  <c r="H366"/>
  <c r="K26"/>
  <c i="7" r="H41"/>
  <c i="5" r="H65"/>
  <c r="K21"/>
  <c i="6" r="H109"/>
  <c r="K24"/>
  <c i="5" r="K20"/>
  <c r="L31"/>
  <c r="L37"/>
  <c r="J11"/>
  <c i="1" r="F24"/>
  <c i="5" r="H36"/>
  <c r="L39"/>
  <c r="L65"/>
  <c r="L21"/>
  <c r="H64"/>
  <c r="L67"/>
  <c r="L88"/>
  <c r="L22"/>
  <c r="H87"/>
  <c r="L90"/>
  <c r="L96"/>
  <c r="L23"/>
  <c r="H95"/>
  <c r="L98"/>
  <c r="L109"/>
  <c r="L24"/>
  <c r="H108"/>
  <c r="L111"/>
  <c r="L127"/>
  <c r="L25"/>
  <c r="H126"/>
  <c i="6" r="J10"/>
  <c i="1" r="D25"/>
  <c i="7" r="L26"/>
  <c r="L42"/>
  <c r="J11"/>
  <c i="1" r="F26"/>
  <c i="3" r="H57"/>
  <c r="L57"/>
  <c r="J57"/>
  <c r="H58"/>
  <c r="K20"/>
  <c r="L60"/>
  <c r="L181"/>
  <c r="L21"/>
  <c i="6" r="L31"/>
  <c r="L37"/>
  <c r="L20"/>
  <c r="H36"/>
  <c r="L39"/>
  <c r="L65"/>
  <c r="L21"/>
  <c r="H64"/>
  <c r="L67"/>
  <c r="L88"/>
  <c r="L22"/>
  <c r="H87"/>
  <c r="L90"/>
  <c r="L96"/>
  <c r="L23"/>
  <c r="H95"/>
  <c r="L108"/>
  <c r="J108"/>
  <c r="J109"/>
  <c r="L111"/>
  <c r="L127"/>
  <c r="L25"/>
  <c r="H126"/>
  <c i="7" r="H42"/>
  <c r="J10"/>
  <c i="2" r="L26"/>
  <c r="L67"/>
  <c r="L20"/>
  <c r="H66"/>
  <c i="3" r="H180"/>
  <c r="L183"/>
  <c r="L199"/>
  <c r="L22"/>
  <c r="H198"/>
  <c r="L201"/>
  <c r="L217"/>
  <c r="L23"/>
  <c r="H216"/>
  <c r="L219"/>
  <c r="L260"/>
  <c r="L24"/>
  <c r="H259"/>
  <c r="L262"/>
  <c r="L278"/>
  <c r="L25"/>
  <c r="H277"/>
  <c r="L280"/>
  <c r="L366"/>
  <c r="L26"/>
  <c r="H365"/>
  <c i="4" r="L26"/>
  <c r="L82"/>
  <c r="L20"/>
  <c r="H81"/>
  <c i="5" l="1" r="Q11"/>
  <c i="3" r="Q11"/>
  <c i="6" r="Q11"/>
  <c i="5" r="J10"/>
  <c i="1" r="D24"/>
  <c r="D23"/>
  <c i="6" r="S108"/>
  <c r="S24"/>
  <c i="5" r="L20"/>
  <c i="3" r="S57"/>
  <c r="S20"/>
  <c i="5" r="L36"/>
  <c r="J36"/>
  <c r="J37"/>
  <c r="L64"/>
  <c r="J64"/>
  <c r="J65"/>
  <c r="L87"/>
  <c r="J87"/>
  <c r="J88"/>
  <c r="L95"/>
  <c r="J95"/>
  <c r="J96"/>
  <c r="L108"/>
  <c r="J108"/>
  <c r="J109"/>
  <c r="L126"/>
  <c r="J126"/>
  <c r="J127"/>
  <c i="6" r="J11"/>
  <c i="1" r="F25"/>
  <c r="F23"/>
  <c i="7" r="K20"/>
  <c r="Q11"/>
  <c r="S11"/>
  <c i="1" r="S26"/>
  <c i="7" r="L20"/>
  <c i="3" r="J58"/>
  <c i="6" r="S11"/>
  <c i="1" r="S25"/>
  <c i="6" r="L36"/>
  <c r="J36"/>
  <c r="J37"/>
  <c r="L64"/>
  <c r="J64"/>
  <c r="J65"/>
  <c r="L87"/>
  <c r="J87"/>
  <c r="J88"/>
  <c r="L95"/>
  <c r="J95"/>
  <c r="J96"/>
  <c r="L126"/>
  <c r="J126"/>
  <c r="J127"/>
  <c i="1" r="D26"/>
  <c i="2" r="J10"/>
  <c r="S11"/>
  <c i="1" r="S20"/>
  <c i="2" r="J11"/>
  <c i="1" r="F20"/>
  <c i="2" r="L66"/>
  <c r="J66"/>
  <c r="J67"/>
  <c i="3" r="J10"/>
  <c r="S11"/>
  <c i="1" r="S21"/>
  <c i="3" r="J11"/>
  <c i="1" r="F21"/>
  <c i="3" r="L180"/>
  <c r="J180"/>
  <c r="J181"/>
  <c r="L198"/>
  <c r="J198"/>
  <c r="J199"/>
  <c r="L216"/>
  <c r="J216"/>
  <c r="J217"/>
  <c r="L259"/>
  <c r="J259"/>
  <c r="J260"/>
  <c r="L277"/>
  <c r="J277"/>
  <c r="J278"/>
  <c r="L365"/>
  <c r="J365"/>
  <c r="J366"/>
  <c i="4" r="J10"/>
  <c r="S11"/>
  <c i="1" r="S22"/>
  <c i="4" r="J11"/>
  <c i="1" r="F22"/>
  <c i="4" r="L81"/>
  <c r="J81"/>
  <c r="J82"/>
  <c i="7" r="L41"/>
  <c r="J41"/>
  <c r="R11"/>
  <c i="1" l="1" r="F13"/>
  <c i="3" r="R11"/>
  <c i="6" r="S95"/>
  <c r="S23"/>
  <c i="5" r="S126"/>
  <c r="S25"/>
  <c i="3" r="S277"/>
  <c r="S25"/>
  <c i="5" r="R11"/>
  <c r="S11"/>
  <c i="1" r="S24"/>
  <c i="5" r="S87"/>
  <c r="S22"/>
  <c i="3" r="S216"/>
  <c r="S23"/>
  <c r="S198"/>
  <c r="S22"/>
  <c i="6" r="S36"/>
  <c r="S20"/>
  <c i="4" r="S81"/>
  <c r="S20"/>
  <c i="3" r="S259"/>
  <c r="S24"/>
  <c i="6" r="S126"/>
  <c r="S25"/>
  <c i="3" r="S180"/>
  <c r="S21"/>
  <c i="5" r="S108"/>
  <c r="S24"/>
  <c r="S36"/>
  <c r="S20"/>
  <c i="2" r="S66"/>
  <c r="S20"/>
  <c i="6" r="S87"/>
  <c r="S22"/>
  <c i="5" r="S95"/>
  <c r="S23"/>
  <c i="3" r="S365"/>
  <c r="S26"/>
  <c i="7" r="S41"/>
  <c r="S20"/>
  <c r="J42"/>
  <c i="6" r="R11"/>
  <c i="5" r="S64"/>
  <c r="S21"/>
  <c i="6" r="S64"/>
  <c r="S21"/>
  <c i="1" r="D20"/>
  <c r="F11"/>
  <c r="D21"/>
  <c r="D22"/>
  <c i="2" r="R11"/>
  <c i="4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<sst xmlns="http://schemas.openxmlformats.org/spreadsheetml/2006/main">
  <si>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</si>
  <si>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</si>
  <si>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TÚ_S_013 - III/210 30 Statické zajištění silnice Opatov </t>
  </si>
  <si>
    <t>06.11.2024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</si>
  <si>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</si>
  <si>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</si>
  <si>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</si>
  <si>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</si>
  <si>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</si>
  <si>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</si>
  <si>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</si>
  <si>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</si>
  <si>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</si>
  <si>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</si>
  <si>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</si>
  <si>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</si>
  <si>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</si>
  <si>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</si>
  <si>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</si>
  <si>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</si>
  <si>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</si>
  <si>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</si>
  <si>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Komunikace</t>
  </si>
  <si>
    <t>SO191</t>
  </si>
  <si>
    <t>Dopravně inženýrské opatření</t>
  </si>
  <si>
    <t>SO201</t>
  </si>
  <si>
    <t>Opěrná zeď v km 18,465-18,620 a 18,639-18,901</t>
  </si>
  <si>
    <t xml:space="preserve">   └ SO201.1 ꜛ</t>
  </si>
  <si>
    <t>Úsek A</t>
  </si>
  <si>
    <t xml:space="preserve">   └ SO201.2 ꜛ</t>
  </si>
  <si>
    <t>Úsek B</t>
  </si>
  <si>
    <t>SO801</t>
  </si>
  <si>
    <t>Kácení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</si>
  <si>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</si>
  <si>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</si>
  <si>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</si>
  <si>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</si>
  <si>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</si>
  <si>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</si>
  <si>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</si>
  <si>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</si>
  <si>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</si>
  <si>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</si>
  <si>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</si>
  <si>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</si>
  <si>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</si>
  <si>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</si>
  <si>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</si>
  <si>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</si>
  <si>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</si>
  <si>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</si>
  <si>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</si>
  <si>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POMOC PRÁCE ZŘÍZ NEBO ZAJIŠŤ OCHRANU INŽENÝRSKÝCH SÍTÍ</t>
  </si>
  <si>
    <t>KPL</t>
  </si>
  <si>
    <t>doplňující popis</t>
  </si>
  <si>
    <t>ochrana stávajících inženýrských sítí</t>
  </si>
  <si>
    <t>výměra</t>
  </si>
  <si>
    <t>technická specifikace</t>
  </si>
  <si>
    <t>zahrnuje veškeré náklady spojené s objednatelem požadovanými zařízeními</t>
  </si>
  <si>
    <t>cenová soustava</t>
  </si>
  <si>
    <t>OTSKP 2024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</si>
  <si>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</si>
  <si>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</si>
  <si>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</si>
  <si>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</si>
  <si>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</si>
  <si>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</si>
  <si>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vytyčení stavby 
- směrové a výškové vytyčení stavby dle vytyčovacích souřadnic, včetně vytýčení inženýrských sítí
- GEODETICKÁ ČINNOST V PRŮBĚHU PROVÁDĚNÍ STAVEBNÍCH PRACÍ VČETNĚ VYTÝČENÍ STAVBY. 
- SOUČÁSTÍ JE VYBUDOVÁNÍ POTŘEBNÉ VYTYČOVACÍ SÍTĚ.</t>
  </si>
  <si>
    <t>zahrnuje veškeré náklady spojené s objednatelem požadovanými pracemi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</si>
  <si>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</si>
  <si>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</si>
  <si>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</si>
  <si>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</si>
  <si>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</si>
  <si>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stavby 
- DSPS v počtu 3 paré + 1x CD (otevřené i uzavřené formáty)</t>
  </si>
  <si>
    <t>02945</t>
  </si>
  <si>
    <t>OSTAT POŽADAVKY - GEOMETRICKÝ PLÁN</t>
  </si>
  <si>
    <t>podklady pro majetkové vypořádání stavby
- vypracování geometrického plánu včetně projednání a schválení na příslušném KÚ</t>
  </si>
  <si>
    <t>položka zahrnuje: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</si>
  <si>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</si>
  <si>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</si>
  <si>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Geotechnický dozor stavby
- podrobný IG průzkum v době provádění vrtných a zemních prací 
- zjištění přesných informací o skladbě a druhu hornin v podloží navrhované opěrné zdi
- odebrání vzorků zemin
- laboratorní rozbor vzorků zemin
- závěrečná zpráva
Zatřídění vybouraných materiálů a zeminy včetně posouzení jejich vhodnosti pro další použití na stavbě</t>
  </si>
  <si>
    <t>zahrnuje veškeré náklady spojené s objednatelem požadovaným dozorem</t>
  </si>
  <si>
    <t>02990</t>
  </si>
  <si>
    <t>OSTATNÍ POŽADAVKY - INFORMAČNÍ TABULE</t>
  </si>
  <si>
    <t>KS</t>
  </si>
  <si>
    <t>dočasná informační tabule
- rozměr min. 2,1 x 2,2 m,
- provedení plast nebo plech v barevném provedení, včetně kotvení, údržby a odstranění, údaje dle zadávací dokumentace
- včetně přesunů a montáží po dobu stavby (billboard se bude průběžně posouvat dle stavebních úseků stavby)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</si>
  <si>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</si>
  <si>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</si>
  <si>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</si>
  <si>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</si>
  <si>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</si>
  <si>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</si>
  <si>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</si>
  <si>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Komunikace</t>
  </si>
  <si>
    <t>Zemní práce</t>
  </si>
  <si>
    <t>Základy</t>
  </si>
  <si>
    <t>Vodorovné konstrukce</t>
  </si>
  <si>
    <t xml:space="preserve">Komunikace </t>
  </si>
  <si>
    <t>Potrubí</t>
  </si>
  <si>
    <t>Ostatní konstrukce a práce</t>
  </si>
  <si>
    <t>014101</t>
  </si>
  <si>
    <t>POPLATKY ZA SKLÁDKU</t>
  </si>
  <si>
    <t>M3</t>
  </si>
  <si>
    <t>- zemina z výkopu pro podélnou drenáž (z pol. 21264)</t>
  </si>
  <si>
    <t>127 = 127,000000 =&gt; A</t>
  </si>
  <si>
    <t>Položka zahrnuje:
- veškeré poplatky provozovateli skládky související s uložením odpadu na skládce.
Položka nezahrnuje:
- x</t>
  </si>
  <si>
    <t>014102</t>
  </si>
  <si>
    <t>t</t>
  </si>
  <si>
    <t>- zemina, ornice 2,0 t/m3</t>
  </si>
  <si>
    <t>odkop pro komunikaci z pol. 12273: 634,240*2 = 1268,480000 =&gt; A _x000d_
odkop pro komunikaci z pol. 12283: 184,460*2,0 = 368,920000 =&gt; B _x000d_
výkop z jam z pol. 13173: 19,567*2,0 = 39,134000 =&gt; C _x000d_
výkop z rýh z pol. 13273: 111,510*2,0 = 223,020000 =&gt; D _x000d_
orice z pol. 12110: 159,556*2,0 = 319,112000 =&gt; E _x000d_
A+B+C+D+E = 2218,666000 =&gt; F</t>
  </si>
  <si>
    <t>zahrnuje veškeré poplatky provozovateli skládky související s uložením odpadu na skládce.</t>
  </si>
  <si>
    <t xml:space="preserve">- suť z vozovky  2,4 t/m3</t>
  </si>
  <si>
    <t xml:space="preserve">- z položky 11332:  146,07*2,4 = 350,568000 =&gt; A</t>
  </si>
  <si>
    <t>- kamenná suť, 2,6 t/m3</t>
  </si>
  <si>
    <t>z pol. 96613:_x000d_
2,55*2,6 = 6,630000 =&gt; A</t>
  </si>
  <si>
    <t>ochrana všech nadzemních vedení v místě stavby, vč. vytyčení a vyznačení, předpoklad nadzemní sdělovací vedení (CETIN), zajištění sloupů při výkopech 7ks</t>
  </si>
  <si>
    <t>1 - Zemní práce</t>
  </si>
  <si>
    <t>11332</t>
  </si>
  <si>
    <t>ODSTRANĚNÍ PODKLADŮ ZPEVNĚNÝCH PLOCH Z KAMENIVA NESTMELENÉHO</t>
  </si>
  <si>
    <t>- včetně naložení, odvozu a uložení na skládce_x000d_
- poplatek za uložení na skládce viz položka 014102.2</t>
  </si>
  <si>
    <t>odměřeno z cad:_x000d_
silnice 105,5 = 105,500000 =&gt; A _x000d_
sjezd 0,4*(1,15*59,5) = 27,370000 =&gt; B _x000d_
rýhy pro přípojky 8*1*5,5*0,3 = 13,200000 =&gt; C _x000d_
Celkem: A+B+C = 146,070000 =&gt; D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</si>
  <si>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</si>
  <si>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</si>
  <si>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</si>
  <si>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odkop při sanaci okrajů vozovky a v rozsahu opěrných zdí, vrstva z penetračního makadamu, _x000d_
- včetně naložení a odvozu na mezideponii, zpětné použití materiálu do RS (pol. 567504)</t>
  </si>
  <si>
    <t>z řezů 171,50 = 171,500000 =&gt; A _x000d_
rýhy pro přípojky 8*1*5,5*0,2 = 8,800000 =&gt; B _x000d_
Celkem: A+B = 180,300000 =&gt; C</t>
  </si>
  <si>
    <t>11372</t>
  </si>
  <si>
    <t>FRÉZOVÁNÍ ZPEVNĚNÝCH PLOCH ASFALTOVÝCH</t>
  </si>
  <si>
    <t>- vyfrézovaný materiál bude částečně využit v rámci stavby - zpětně použit na dosypání krajnic - viz. položka 56960 (66,500 m3)_x000d_
- zbývající část vyfrézovaného materiálu (61,997 m3) bude odkoupena zhotovitelem stavby na základě uzavřené kupní smlouvy</t>
  </si>
  <si>
    <t>koeficient rozšíření podkladní vrstvy vůči obrusné: 1.05_x000d_
odměřeno z cad: _x000d_
tl. 40 mm:_x000d_
0,04*(2991,5+55,5+78,0) = 125,000000 =&gt; A _x000d_
tl. 60mm_x000d_
0,06*(1,05*55,5) = 3,496500 =&gt; B _x000d_
Celkem: A+B = 128,496500 =&gt; C</t>
  </si>
  <si>
    <t>12110</t>
  </si>
  <si>
    <t>SEJMUTÍ ORNICE NEBO LESNÍ PŮDY</t>
  </si>
  <si>
    <t>sklon svahu 1:1.5, koeficient přepočtu půdorysné plochy na skutečnou 1.25, tl. 100 mm_x000d_
- ornice bude použita zpětně v rámci stavby (do položek 18220.1, 18220.2, 18220.3, 18230 - celkem 305,957 m3), včetně, naložení, odvozu a uložení na deponii v místě stavby _x000d_
- přebytečná ornice (159,556 m3) bude odvezena skládku, včetně naložení, odvozu a uložení na skládce, poplatek za uložení na skládce viz položka 014102.1</t>
  </si>
  <si>
    <t>odměřeno z cad: _x000d_
0,1*1,25*(2395,4+1328,7) = 465,512500 =&gt; A</t>
  </si>
  <si>
    <t>položka zahrnuje sejmutí ornice bez ohledu na tloušťku vrstvy a její vodorovnou dopravu
nezahrnuje uložení na trvalou skládku</t>
  </si>
  <si>
    <t>12273</t>
  </si>
  <si>
    <t>ODKOPÁVKY A PROKOPÁVKY OBECNÉ TŘ. I</t>
  </si>
  <si>
    <t>předpoklad 80% výkopu v I tř. těžitelnosti_x000d_
- materiál bude použit částečně v rámci stavby - do položky 17411 (103,600 m3), včetně naložení a odvozu na deponii_x000d_
- zbývající část materiálu (634,240 m3) bude odvezena a uložena na skládku, včetně naložení, odvozu a uložení na skládce, poplatek za uložení na skládce viz položka 014102.1</t>
  </si>
  <si>
    <t>silnice 866,5 = 866,500000 =&gt; A _x000d_
drenáž 55,8 = 55,800000 =&gt; B _x000d_
Celkem: A+B = 922,300000 =&gt; C _x000d_
922,30*0,8 = 737,840000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</si>
  <si>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</si>
  <si>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12283</t>
  </si>
  <si>
    <t>ODKOPÁVKY A PROKOPÁVKY OBECNÉ TŘ. II</t>
  </si>
  <si>
    <t>předpoklad 20% výkopu v I tř. těžitelnosti_x000d_
- včetně naložení, odvozu a uložení na skládce_x000d_
- poplatek za uložení na skládce viz položka 014102.1</t>
  </si>
  <si>
    <t>silnice_x000d_
866,5 = 866,500000 =&gt; A _x000d_
drenáž_x000d_
55,8 = 55,800000 =&gt; B _x000d_
Celkem: A+B = 922,300000 =&gt; C _x000d_
922,30*0,2 = 184,460000 =&gt; D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</si>
  <si>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</si>
  <si>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12573</t>
  </si>
  <si>
    <t>VYKOPÁVKY ZE ZEMNÍKŮ A SKLÁDEK TŘ. I</t>
  </si>
  <si>
    <t>ornice na zpětné ohumusování, na mezideponii_x000d_
- včetně naložení a odvozu</t>
  </si>
  <si>
    <t>z pol. 18220-1, 18220-2, 18220-3, 18230:_x000d_
48,5+197,518+20,679+39,260 = 305,957000 =&gt; A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</si>
  <si>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</si>
  <si>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zpětný zásyp za obrubou, využití materiálu z výkopku na mezideponii_x000d_
- včetně naložení a odvozu</t>
  </si>
  <si>
    <t>z pol. 17411:_x000d_
103,6 = 103,600000 =&gt; A</t>
  </si>
  <si>
    <t>zpětné navezení vybouraného PM na mezideponii_x000d_
- včetně naložení a odvozu</t>
  </si>
  <si>
    <t>z pol. 113331:_x000d_
180,3 = 180,300000 =&gt; A</t>
  </si>
  <si>
    <t>13173</t>
  </si>
  <si>
    <t>HLOUBENÍ JAM ZAPAŽ I NEPAŽ TŘ. I</t>
  </si>
  <si>
    <t>výkop pro šachty a vpusti; vč. jednoduchého pažení a jeho odstranění v případě potřeby a v místě stísněného prostoru_x000d_
- včetně naložení, odvozu a uložení na skládce_x000d_
- poplatek za uložení na skládce viz položka 014102.1</t>
  </si>
  <si>
    <t>výkop pro UV:_x000d_
8*1,15*1,15*1,52 = 16,081600 =&gt; A _x000d_
výkop pro drenážní šachty:_x000d_
2*1,32*1,32*1,0 = 3,484800 =&gt; B _x000d_
Celkem: A+B = 19,566400 =&gt; C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</si>
  <si>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</si>
  <si>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13273</t>
  </si>
  <si>
    <t>HLOUBENÍ RÝH ŠÍŘ DO 2M PAŽ I NEPAŽ TŘ. I</t>
  </si>
  <si>
    <t>pro přípojky UV, vč. příp. jednoduchého pažení a jeho odstranění_x000d_
- včetně naložení, odvozu a uložení na skládce_x000d_
- poplatek za uložení na skládce viz položka 014102.1</t>
  </si>
  <si>
    <t>z pol. 87434:_x000d_
82,6*(1,6-0,25)*1,0 = 111,510000 =&gt; A</t>
  </si>
  <si>
    <t>17180</t>
  </si>
  <si>
    <t>ULOŽENÍ SYPANINY DO NÁSYPŮ Z NAKUPOVANÝCH MATERIÁLŮ</t>
  </si>
  <si>
    <t>násyp ze zeminy vhodné do násypů dle ČSN 73 6133 _x000d_
(štěrk dobře zrněný), hutnění 97% PS_x000d_
- včetně dodání, nákupu a dopravy vhodného materiálu</t>
  </si>
  <si>
    <t>odměřeno z řezů_x000d_
246,5 = 246,500000 =&gt; A</t>
  </si>
  <si>
    <t>položka zahrnuje:
- kompletní provedení zemní konstrukce (násypového tělesa včetně aktivní zóny) včetně nákupu a dopravy materiálu dle zadávací dokumentace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</si>
  <si>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aktivní zóna ze zeminy vhodné do aktivní zóny dle ČSN 73 6133 _x000d_
(štěrk dobře zrněný), hutnění 100% PS_x000d_
- včetně dodání, nákupu a dopravy vhodného materiálu</t>
  </si>
  <si>
    <t>odměřeno z řezů _x000d_
627,5 = 627,500000 =&gt; A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</si>
  <si>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</si>
  <si>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</si>
  <si>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</si>
  <si>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dosypání krajnic za ukončením vrstev, drcené kamenivo, 0/22, zhutnění 95%PS_x000d_
- včetně dodání, nákupu a dopravy vhodného materiálu</t>
  </si>
  <si>
    <t>37,90 = 37,900000 =&gt; A</t>
  </si>
  <si>
    <t>položka zahrnuje:
- kompletní provedení zemní konstrukce včetně nákupu a dopravy materiálu dle zadávací dokumentace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</si>
  <si>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17411</t>
  </si>
  <si>
    <t>ZÁSYP JAM A RÝH ZEMINOU SE ZHUTNĚNÍM</t>
  </si>
  <si>
    <t>zpětný zásyp za obrubou, využití materiálu z výkopku_x000d_
- materiál z položky 12273</t>
  </si>
  <si>
    <t>odměřeno z řezů:_x000d_
103,6 = 103,600000 =&gt; A</t>
  </si>
  <si>
    <t>položka zahrnuje:
- kompletní provedení zemní konstrukce vč. výběru vhodného materiálu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pomocné konstrukce umožňující provedení zemní konstrukce (příjezdy, sjezdy, nájezdy, lešení, podpěrné konstrukce, přemostění, zpevněné plochy, zakrytí a pod.)</t>
  </si>
  <si>
    <t>17481</t>
  </si>
  <si>
    <t>ZÁSYP JAM A RÝH Z NAKUPOVANÝCH MATERIÁLŮ</t>
  </si>
  <si>
    <t>zásyp přípojek, UV a drenážních šachet, ŠDa 0/32, vč. zkoušek hutnění na parametry dle TZ, v oblasti AZ splňuje požadavky na aktivní zónu_x000d_
- včetně dodání, nákupu a dopravy vhodného materiálu</t>
  </si>
  <si>
    <t>přípojky z pol. 13273, 17581, 87434: _x000d_
111,510-30,446-82,6*3,14*0,1*0,1 = 78,470360 =&gt; A _x000d_
šachty, UV z pol. 131173, 894858, 89712: _x000d_
19,567-2*0,8*3,14*0,36*0,36-8*1,22*3,14*0,275*0,275 = 16,598256 =&gt; B _x000d_
Celkem: A+B = 95,068616 =&gt; C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</si>
  <si>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</si>
  <si>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</si>
  <si>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</si>
  <si>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přípojek, ŠP, 8/32_x000d_
- včetně dodání, nákupu a dopravy vhodného materiálu</t>
  </si>
  <si>
    <t>z pol. 87434: _x000d_
82,6*(1,0*0,4-3,14*0,1*0,1) = 30,446360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</si>
  <si>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</si>
  <si>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</si>
  <si>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</si>
  <si>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M2</t>
  </si>
  <si>
    <t>úprava pláně přehutněním, v úseku silnice s konstrukcí s nestmelenými podkladními vrstvami a u sjezdu, včetně stat. zatěžovací zkoušky dle ČSN 73 6133</t>
  </si>
  <si>
    <t>z pol. 56333_x000d_
288,480 = 288,480000 =&gt; A</t>
  </si>
  <si>
    <t>položka zahrnuje úpravu pláně včetně vyrovnání výškových rozdílů. Míru zhutnění určuje projekt.</t>
  </si>
  <si>
    <t>18220</t>
  </si>
  <si>
    <t>ROZPROSTŘENÍ ORNICE VE SVAHU</t>
  </si>
  <si>
    <t>sklon svahu 1:1.5, koeficient přepočtu půdorysné plochy na skutečnou 1.25, tl. 100 mm_x000d_
- využití materiálu z položky 12110, včetně naložení a dovozu z deponie</t>
  </si>
  <si>
    <t>odměřeno z cad: _x000d_
0,1*1,25*(42,5+61,6+23,6+165,6+2,0+26,7+66,0) = 48,500000 =&gt; A</t>
  </si>
  <si>
    <t>položka zahrnuje:
nutné přemístění ornice z dočasných skládek vzdálených do 50m
rozprostření ornice v předepsané tloušťce ve svahu přes 1:5</t>
  </si>
  <si>
    <t>sklon svahu 1:2, koeficient přepočtu půdorysné plochy na skutečnou 1.12, tl. 150 mm_x000d_
- využití materiálu z položky 12110, včetně naložení a dovozu z deponie</t>
  </si>
  <si>
    <t>odměřeno z cad: _x000d_
0,15*1,12*(439,2+736,5) = 197,517600 =&gt; A</t>
  </si>
  <si>
    <t>sklon svahu 1:1, koeficient přepočtu půdorysné plochy na skutečnou 1.42,_x000d_
sklon svahu 2:1, koeficient přepočtu půdorysné plochy na skutečnou 2.25_x000d_
- využití materiálu z položky 12110, včetně naložení a dovozu z deponie</t>
  </si>
  <si>
    <t>odměřeno z cad: _x000d_
sklon 1:1_x000d_
1,42*(2,8+4,2+20,7+9,3+36,8+19,6+14,2)*0,1 = 15,279200 =&gt; A _x000d_
sklon 2:1_x000d_
2,25*24,0*0,1 = 5,400000 =&gt; B _x000d_
Celkem: A+B = 20,679200 =&gt; C</t>
  </si>
  <si>
    <t>18230</t>
  </si>
  <si>
    <t>ROZPROSTŘENÍ ORNICE V ROVINĚ</t>
  </si>
  <si>
    <t>tl. 100 mm_x000d_
- využití materiálu z položky 12110, včetně naložení a dovozu z deponie</t>
  </si>
  <si>
    <t>odměřeno z cad: _x000d_
0,1*(239,5+32,5+9,0+44,5+2,1+4,9+20,1+40,0) = 39,260000 =&gt; A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</si>
  <si>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</si>
  <si>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</si>
  <si>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</si>
  <si>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travní směsí podléhající schválení TDI, vč. ošetřování po dobu výstavby;
sklon svahu 1:1.5, koeficient přepočtu půdorysné plochy na skutečnou 1.25,
sklon svahu 1:2, koeficient přepočtu půdorysné plochy na skutečnou 1.12</t>
  </si>
  <si>
    <t>odměřeno z cad: _x000d_
z pol. 18220-1_x000d_
1,25*(42,5+61,6+23,6+165,6+2,0+26,7+66,0) = 485,000000 =&gt; A _x000d_
z pol. 18220-2_x000d_
1,12*(439,2+736,5) = 1316,784000 =&gt; B _x000d_
z pol. 18230_x000d_
(239,5+32,5+9,0+44,5+2,1+4,9+20,1+40,0) = 392,600000 =&gt; C _x000d_
A+B+C = 2194,384000 =&gt; D</t>
  </si>
  <si>
    <t>Zahrnuje dodání předepsané travní směsi, její výsev na ornici, zalévání, první pokosení, to vše bez ohledu na sklon terénu</t>
  </si>
  <si>
    <t>18245</t>
  </si>
  <si>
    <t>ZALOŽENÍ TRÁVNÍKU ZATRAVŇOVACÍ TEXTILIÍ (ROHOŽÍ)</t>
  </si>
  <si>
    <t>travní směsí podléhající schválení TDI, vč. ošetřování po dobu výstavby
sklon svahu 1:1, koeficient přepočtu půdorysné plochy na skutečnou 1.42,
sklon svahu 2:1, koeficient přepočtu půdorysné plochy na skutečnou 2.25</t>
  </si>
  <si>
    <t>odměřeno z cad: _x000d_
sklon 1:1_x000d_
1,42*(2,8+4,2+20,7+9,3+36,8+19,6+14,2) = 152,792000 =&gt; A _x000d_
sklon 2:1_x000d_
2,25*24,0 = 54,000000 =&gt; B _x000d_
Celkem: A+B = 206,792000 =&gt; C</t>
  </si>
  <si>
    <t>Zahrnuje dodání a položení předepsané zatravňovací textilie bez ohledu na sklon terénu, zalévání, první pokosení</t>
  </si>
  <si>
    <t>2 - Základy</t>
  </si>
  <si>
    <t>21264</t>
  </si>
  <si>
    <t>TRATIVODY KOMPL Z TRUB Z PLAST HMOT DN DO 200MM</t>
  </si>
  <si>
    <t>M</t>
  </si>
  <si>
    <t xml:space="preserve">podélná drenáž pod komunikací, DN200 SN8, profilovaná, děrovaná, s plným dnem  _x000d_
vč. dodání, výkopu rýhy vč. odvozu a uložení na skládku (předpoklad do 20km), ŠP lože 0/22 tl. 50 mm, osazení, obsypu drenážním zásypem ŠP 8/32 tl. 200 mm a zásypu štěrkem 22/32, vč. příp. T-kusů, napojení a vyústění, příp. seříznutí, poplatek za skládku výkopu v položce 014101</t>
  </si>
  <si>
    <t>odměřeno z cad:_x000d_
445,0+60,5 = 505,500000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</si>
  <si>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</si>
  <si>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28997B</t>
  </si>
  <si>
    <t>OPLÁŠTĚNÍ (ZPEVNĚNÍ) Z GEOTEXTILIE DO 200G/M2</t>
  </si>
  <si>
    <t>separační geotextilie k trativodu, šířky 2.0m včetně přesahů, min. 200 g/m2</t>
  </si>
  <si>
    <t>z pol. 21264_x000d_
505,5*2,0 = 1011,000000 =&gt; A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</si>
  <si>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</si>
  <si>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</si>
  <si>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</si>
  <si>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vodě nepropustná fólie K trativodu, PVC tl. 2mm, šířky 1.7 m</t>
  </si>
  <si>
    <t>z pol. 21264_x000d_
505,5*1,7 = 859,350000 =&gt; A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</si>
  <si>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</si>
  <si>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4 - Vodorovné konstrukce</t>
  </si>
  <si>
    <t>45131A</t>
  </si>
  <si>
    <t>PODKLADNÍ A VÝPLŇOVÉ VRSTVY Z PROSTÉHO BETONU C20/25</t>
  </si>
  <si>
    <t>betonové lože pro uložení kamenné dlažby rigolu a zpevněné krajnice, beton C 20/25nXF3, tl. 100 mm, koeficient přepočtu šířky lože vůči šířce dlažby 1.42</t>
  </si>
  <si>
    <t>odměřeno z cad:_x000d_
z pol. 465512_x000d_
(290,0+29,5+121,0)*1,42*0,1 = 62,551000 =&gt; A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</si>
  <si>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</si>
  <si>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</si>
  <si>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</si>
  <si>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ŠD 0/32, podklad pod UV a drenážní šachty, vč. hutnění</t>
  </si>
  <si>
    <t>z pol. 89712: _x000d_
8*1,15*1,15*0,1 = 1,058000 =&gt; A _x000d_
z pol. 894858:_x000d_
2*1,32*1,32*0,1 = 0,348480 =&gt; B _x000d_
Celkem: A+B = 1,406480 =&gt; C</t>
  </si>
  <si>
    <t>položka zahrnuje dodávku předepsaného kameniva, mimostaveništní a vnitrostaveništní dopravu a jeho uložení
není-li v zadávací dokumentaci uvedeno jinak, jedná se o nakupovaný materiál</t>
  </si>
  <si>
    <t>465512</t>
  </si>
  <si>
    <t>DLAŽBY Z LOMOVÉHO KAMENE NA MC</t>
  </si>
  <si>
    <t>- kamenná dlažba tl. 100 mm do betonového lože (C20/25nXF3) tl. 100 mm, materiál typu žula/čedič, spárování MC 25-MX3. _x000d_
- vhodnost materiálu podléhá schválení TDS a investora</t>
  </si>
  <si>
    <t>odměřeno z cad:_x000d_
rigol_x000d_
290,0*0,1 = 29,000000 =&gt; A _x000d_
zpev. krajnice_x000d_
(29,5+121,0)*0,1 = 15,050000 =&gt; B _x000d_
Celkem: A+B = 44,050000 =&gt; C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</si>
  <si>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</si>
  <si>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 xml:space="preserve">5 - Komunikace </t>
  </si>
  <si>
    <t>56333</t>
  </si>
  <si>
    <t>VOZOVKOVÉ VRSTVY ZE ŠTĚRKODRTI TL. DO 150MM</t>
  </si>
  <si>
    <t>podkladní vrstva ŠDA 0/32, koeficient rozšíření vůči ACO 1.1
ochranná vrstva ŠDB 0/45, koeficient rozšíření vůči obrusné vrstvě 1.3
tl. 150 mm, vč. zkoušek hutnění</t>
  </si>
  <si>
    <t>odměřeno z cad - typ kce B:_x000d_
ŠDA, 0/32, tl. 150 mm_x000d_
1,1*(55,5+64,7) = 132,220000 =&gt; A _x000d_
ŠDB, 0/45, tl. 150 mm_x000d_
1,3*(55,5+64,7) = 156,260000 =&gt; B _x000d_
Celkem: A+B = 288,480000 =&gt; C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</si>
  <si>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</si>
  <si>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567303</t>
  </si>
  <si>
    <t>VRSTVY PRO OBNOVU A OPRAVY ZE ŠTĚRKODRTI</t>
  </si>
  <si>
    <t>doplnění materiálu jemné frakce pro RS (pol. 567504), 0/22 pro recyklaci na místě za studena, _x000d_
odhad 21% recyklovaného objemu, uložení a rozprostření, bez zhutnění</t>
  </si>
  <si>
    <t>odměřeno z cad:_x000d_
z pol. 567504_x000d_
704,770*0,21 = 148,001700 =&gt; A</t>
  </si>
  <si>
    <t>567504</t>
  </si>
  <si>
    <t>VRSTVY PRO OBNOVU A OPRAVY RECYK ZA STUDENA CEM A ASF EMULZÍ</t>
  </si>
  <si>
    <t>recyklace na místě za studena, RS 0/45 CA, tl. 200 mm</t>
  </si>
  <si>
    <t>koeficinet rozšíření vůči obrusné vrstvě: 1.1_x000d_
odměřeno z cad:_x000d_
typ kce A: 1,1*3203,5*0,20 = 704,770000 =&gt; A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</si>
  <si>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</si>
  <si>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56960</t>
  </si>
  <si>
    <t>ZPEVNĚNÍ KRAJNIC Z RECYKLOVANÉHO MATERIÁLU</t>
  </si>
  <si>
    <t>bude použit stávající vyfrézovaný materiál (položka 11372)</t>
  </si>
  <si>
    <t>odměřeno z CAD_x000d_
0,1*(211,6+453,4) = 66,500000 =&gt; A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</si>
  <si>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</si>
  <si>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</si>
  <si>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</si>
  <si>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Infiltrační postřik kationaktivní asfaltovou emulzí, PI-C, 1.0 kg/m2</t>
  </si>
  <si>
    <t>odměřeno z CAD, koeficinet rozšíření vůči ACP: 1.05 _x000d_
z pol. 574E56:_x000d_
1,05*3489,885 = 3664,379250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</si>
  <si>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</si>
  <si>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</si>
  <si>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</si>
  <si>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Spojovací postřik kationaktivní asfaltovou emulzí, PS-C, 0.35 kg/m2</t>
  </si>
  <si>
    <t>odměřeno z CAD, koeficinet rozšíření vůči ACO: 1.05 _x000d_
z pol. 574A34:_x000d_
1,05*3401,7 = 3571,785000 =&gt; A</t>
  </si>
  <si>
    <t>574A34</t>
  </si>
  <si>
    <t>ASFALTOVÝ BETON PRO OBRUSNÉ VRSTVY ACO 11+ TL. 40MM</t>
  </si>
  <si>
    <t>ACO 11+, 50/70 tl. 40 mm</t>
  </si>
  <si>
    <t>odměřeno z CAD_x000d_
typ kce A: 3203,5 = 3203,500000 =&gt; A _x000d_
typ kce B: 55,5+64,7 = 120,200000 =&gt; B _x000d_
typ kce C: 78,0 = 78,000000 =&gt; C _x000d_
Celkem: A+B+C = 3401,700000 =&gt; D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</si>
  <si>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</si>
  <si>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574E56</t>
  </si>
  <si>
    <t>ASFALTOVÝ BETON PRO PODKLADNÍ VRSTVY ACP 16+, 16S TL. 60MM</t>
  </si>
  <si>
    <t>ACP 16S, 50/70 tl. 60 mm</t>
  </si>
  <si>
    <t xml:space="preserve">odměřeno z CAD, koeficinet rozšíření vůči obrusné vrstvě: 1.05    _x000d_
typ kce A: 1,05*3203,5 = 3363,675000 =&gt; A _x000d_
typ kce B: 1,05*(55,5+64,7) = 126,210000 =&gt; B _x000d_
Celkem: A+B = 3489,885000 =&gt; C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</si>
  <si>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</si>
  <si>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8 - Potrubí</t>
  </si>
  <si>
    <t>87434</t>
  </si>
  <si>
    <t>POTRUBÍ Z TRUB PLASTOVÝCH ODPADNÍCH DN DO 200MM</t>
  </si>
  <si>
    <t>přípojky UV, kanalizační potrubí PP DN200, min. SN8, vč. zaústění do šachet, vč. zkoušek vodotěsnosti</t>
  </si>
  <si>
    <t>odměřeno z CAD:_x000d_
10,4+10,0+11,2+10,6+10,4+9,5+10,5+10,0 = 82,600000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</si>
  <si>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</si>
  <si>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894858</t>
  </si>
  <si>
    <t>ŠACHTY KANALIZAČNÍ PLASTOVÉ D 600MM</t>
  </si>
  <si>
    <t>KUS</t>
  </si>
  <si>
    <t>plastová šachta DN 630 (dle konkrétního typu) s poklopem třídy D400, hl. do 1,0m; dodávka a montáž; odtoky DN 200, bez kaliště, vč. příp. dovýkopu</t>
  </si>
  <si>
    <t>2 = 2,000000 =&gt; A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</si>
  <si>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</si>
  <si>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89712</t>
  </si>
  <si>
    <t>VPUSŤ KANALIZAČNÍ ULIČNÍ KOMPLETNÍ Z BETONOVÝCH DÍLCŮ</t>
  </si>
  <si>
    <t>uliční vpust z betonových prefabrikovaných dílců DN450 - dodávka a montáž; vč. kompozit. mříže třídy D400, hl. do 1.42m; odtoky DN 200, bez kaliště, vč. příp. do výkopu</t>
  </si>
  <si>
    <t>8 = 8,000000 =&gt; A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</si>
  <si>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</si>
  <si>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9 - Ostatní konstrukce a práce</t>
  </si>
  <si>
    <t>9113A1</t>
  </si>
  <si>
    <t>SVODIDLO OCEL SILNIČ JEDNOSTR, ÚROVEŇ ZADRŽ N1, N2 - DODÁVKA A MONTÁŽ</t>
  </si>
  <si>
    <t>úroveň zadržení N2, délka vč. výškových náběhů; typ svodidla podléhá schválení investorem při realizaci stavby_x000d_
- včetně dodání a dopravy</t>
  </si>
  <si>
    <t>odměřeno z CAD:_x000d_
v krajnici: _x000d_
24,0+20,0+8,0+4,0+80,0 = 136,000000 =&gt; A _x000d_
v gabionu:_x000d_
156,0+264,0 = 420,000000 =&gt; B _x000d_
Celkem: A+B = 556,000000 =&gt; C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</si>
  <si>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</si>
  <si>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9113B3</t>
  </si>
  <si>
    <t>SVODIDLO OCEL SILNIČ JEDNOSTR, ÚROVEŇ ZADRŽ H1 - DEMONTÁŽ S PŘESUNEM</t>
  </si>
  <si>
    <t>- náběh krátký, vč. odvozu a likvidace</t>
  </si>
  <si>
    <t>12,0+20,0 = 32,000000 =&gt; A</t>
  </si>
  <si>
    <t>položka zahrnuje:
- demontáž a odstranění zařízení
- jeho odvoz na předepsané místo</t>
  </si>
  <si>
    <t>91228</t>
  </si>
  <si>
    <t>SMĚROVÉ SLOUPKY Z PLAST HMOT VČETNĚ ODRAZNÉHO PÁSKU</t>
  </si>
  <si>
    <t>osazeno za obrubou</t>
  </si>
  <si>
    <t>5+40 = 45,000000 =&gt; A</t>
  </si>
  <si>
    <t>položka zahrnuje:
- dodání a osazení sloupku včetně nutných zemních prací
- vnitrostaveništní a mimostaveništní doprava
- odrazky plastové nebo z retroreflexní fólie</t>
  </si>
  <si>
    <t>91238</t>
  </si>
  <si>
    <t>SMĚROVÉ SLOUPKY Z PLAST HMOT - NÁSTAVCE NA SVODIDLA VČETNĚ ODRAZNÉHO PÁSKU</t>
  </si>
  <si>
    <t>osazeno na svodidlech</t>
  </si>
  <si>
    <t>35+2 = 37,000000 =&gt; A</t>
  </si>
  <si>
    <t>914121</t>
  </si>
  <si>
    <t>DOPRAVNÍ ZNAČKY ZÁKLADNÍ VELIKOSTI OCELOVÉ FÓLIE TŘ 1 - DODÁVKA A MONTÁŽ</t>
  </si>
  <si>
    <t xml:space="preserve">- umístění v krajnici, kompletní dodávka včetně upevňovací konstrukce, sloupků vč.PKO,  betonových patek_x000d_
- včetně dopravy</t>
  </si>
  <si>
    <t>A7a + E4, umístěno v krajnici:_x000d_
1+1 = 2,000000 =&gt; A _x000d_
A2bm umístěno v gabionu:_x000d_
1 = 1,000000 =&gt; B _x000d_
Celkem: A+B = 3,000000 =&gt; C</t>
  </si>
  <si>
    <t>položka zahrnuje:
- dodávku a montáž značek v požadovaném provedení</t>
  </si>
  <si>
    <t>914123</t>
  </si>
  <si>
    <t>DOPRAVNÍ ZNAČKY ZÁKLADNÍ VELIKOSTI OCELOVÉ FÓLIE TŘ 1 - DEMONTÁŽ</t>
  </si>
  <si>
    <t>demontáž stávajícího SDZ; včetně odvozu na místo určené investorem</t>
  </si>
  <si>
    <t>A2b:_x000d_
1*1 = 1,000000 =&gt; A _x000d_
A7a + E4:_x000d_
1+1 = 2,000000 =&gt; B _x000d_
Celkem: A+B = 3,000000 =&gt; C</t>
  </si>
  <si>
    <t>Položka zahrnuje odstranění, demontáž a odklizení materiálu s odvozem na předepsané místo</t>
  </si>
  <si>
    <t>914721</t>
  </si>
  <si>
    <t>STÁLÁ DOPRAV ZAŘÍZ Z3 OCEL S FÓLIÍ TŘ 1 DODÁVKA A MONTÁŽ</t>
  </si>
  <si>
    <t>osazení na sloupek v krajnici</t>
  </si>
  <si>
    <t>3*1 = 3,000000 =&gt; A</t>
  </si>
  <si>
    <t>na nástavci na svodidle</t>
  </si>
  <si>
    <t>914911</t>
  </si>
  <si>
    <t>SLOUPKY A STOJKY DOPRAVNÍCH ZNAČEK Z OCEL TRUBEK SE ZABETONOVÁNÍM - DODÁVKA A MONTÁŽ</t>
  </si>
  <si>
    <t>umístění v krajnici, kompletní dodávka včetně upevňovací konstrukce, sloupků vč. PKO, betonových patek</t>
  </si>
  <si>
    <t>z pol. 914123, A7a:_x000d_
1*1 = 1,000000 =&gt; A _x000d_
z pol. 914721-1, Z3: _x000d_
3*1 = 3,000000 =&gt; B _x000d_
Celkem: A+B = 4,000000 =&gt; C</t>
  </si>
  <si>
    <t>položka zahrnuje:
- sloupky a upevňovací zařízení včetně jejich osazení (betonová patka, zemní práce)</t>
  </si>
  <si>
    <t xml:space="preserve">umístění v gabionu, kompletní dodávka včetně upevňovací konstrukce, sloupků vč. PKO, betonových patek; chránička  viz. SO 201.2 v pol. 87634</t>
  </si>
  <si>
    <t>A2b:_x000d_
1*1 = 1,000000 =&gt; A</t>
  </si>
  <si>
    <t>914913</t>
  </si>
  <si>
    <t>SLOUPKY A STOJKY DZ Z OCEL TRUBEK ZABETON DEMONTÁŽ</t>
  </si>
  <si>
    <t>demontáž stávajícího SDZ; kompletní odstranění vč. sloupků a podpěrných konstrukcí; včetně odvozu a likvidace</t>
  </si>
  <si>
    <t>2*1 = 2,000000 =&gt; A</t>
  </si>
  <si>
    <t>915111</t>
  </si>
  <si>
    <t>VODOROVNÉ DOPRAVNÍ ZNAČENÍ BARVOU HLADKÉ - DODÁVKA A POKLÁDKA</t>
  </si>
  <si>
    <t>předznačení barvou, V4 šířky 125 mm</t>
  </si>
  <si>
    <t>0,125*(585,0+600,0) = 148,125000 =&gt; A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</si>
  <si>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</si>
  <si>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</si>
  <si>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</si>
  <si>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V4 šířky 125 mm</t>
  </si>
  <si>
    <t>917223</t>
  </si>
  <si>
    <t>SILNIČNÍ A CHODNÍKOVÉ OBRUBY Z BETONOVÝCH OBRUBNÍKŮ ŠÍŘ 100MM</t>
  </si>
  <si>
    <t>- obruba 100/250/1000; včetně dodání, krácení, lože beton C20/25nXF3, osazení</t>
  </si>
  <si>
    <t>odměřeno z CAD _x000d_
podél zpev.krajnice:_x000d_
47,0+86,0 = 133,000000 =&gt; A _x000d_
podél rigolu:_x000d_
445,0 = 445,000000 =&gt; B _x000d_
Celkem: A+B = 578,000000 =&gt; C</t>
  </si>
  <si>
    <t>Položka zahrnuje:
dodání a pokládku betonových obrubníků o rozměrech předepsaných zadávací dokumentací
betonové lože i boční betonovou opěrku.</t>
  </si>
  <si>
    <t>919111</t>
  </si>
  <si>
    <t>ŘEZÁNÍ ASFALTOVÉHO KRYTU VOZOVEK TL DO 50MM</t>
  </si>
  <si>
    <t>řezání hloubka 20 mm, šířka 12 mm</t>
  </si>
  <si>
    <t>odměřeno z CAD_x000d_
napojení na stav. vozovku:_x000d_
6,0+6,5 = 12,500000 =&gt; A</t>
  </si>
  <si>
    <t>položka zahrnuje řezání vozovkové vrstvy v předepsané tloušťce, včetně spotřeby vody</t>
  </si>
  <si>
    <t>931323</t>
  </si>
  <si>
    <t>TĚSNĚNÍ DILATAČ SPAR ASF ZÁLIVKOU MODIFIK PRŮŘ DO 300MM2</t>
  </si>
  <si>
    <t>dle ČSN 14188-1, typ N2</t>
  </si>
  <si>
    <t>odměřeno z CAD _x000d_
z pol. 919111: _x000d_
12,5 = 12,500000 =&gt; A</t>
  </si>
  <si>
    <t>položka zahrnuje dodávku a osazení předepsaného materiálu, očištění ploch spáry před úpravou, očištění okolí spáry po úpravě
nezahrnuje těsnící profil</t>
  </si>
  <si>
    <t>96613</t>
  </si>
  <si>
    <t>BOURÁNÍ KONSTRUKCÍ Z KAMENE NA MC</t>
  </si>
  <si>
    <t>kamenná konstrukce ce ve svahu_x000d_
- včetně naložení, odvozu a uložení na skládce_x000d_
- poplatek za uložení na skládce viz položka 014102.3</t>
  </si>
  <si>
    <t>odměřeno z CAD_x000d_
(2,4+1,0)*0,5*1,5 = 2,550000 =&gt; A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</si>
  <si>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</si>
  <si>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SO191 - Dopravně inženýrské opatření</t>
  </si>
  <si>
    <t>91400</t>
  </si>
  <si>
    <t>DOČASNÉ ZAKRYTÍ NEBO OTOČENÍ STÁVAJÍCÍCH DOPRAVNÍCH ZNAČEK</t>
  </si>
  <si>
    <t>přeškrtnutí cíle směrových tabulí s cílem viz TZ</t>
  </si>
  <si>
    <t>cíl "SOKOLOV"_x000d_
2*1 = 2,000000 =&gt; A _x000d_
cíl "LUBY"_x000d_
2*1 = 2,000000 =&gt; B _x000d_
Celkem: A+B = 4,000000 =&gt; C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</si>
  <si>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</si>
  <si>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překrytí celé značky - směrová tabule pro cyklisty viz TZ</t>
  </si>
  <si>
    <t>IS19c "2180, OLOVÍ, LIBOCKÝ VRCH"_x000d_
1 = 1,000000 =&gt; A _x000d_
IS19b/c "2180, LUBY, OPATOV"_x000d_
2*1 = 2,000000 =&gt; B _x000d_
Celkem: A+B = 3,000000 =&gt; C</t>
  </si>
  <si>
    <t>914122</t>
  </si>
  <si>
    <t>DOPRAVNÍ ZNAČKY ZÁKLADNÍ VELIKOSTI OCELOVÉ FÓLIE TŘ 1 - MONTÁŽ S PŘEMÍSTĚNÍM</t>
  </si>
  <si>
    <t>viz TZ pro SO 191_x000d_
7+3+2*1+7+7+2*1+5*1+2 = 35,000000 =&gt; A</t>
  </si>
  <si>
    <t>položka zahrnuje:
- dopravu demontované značky z dočasné skládky
- osazení a montáž značky na místě určeném projektem
- nutnou opravu poškozených částí nezahrnuje dodávku značky</t>
  </si>
  <si>
    <t>z pol. 914122_x000d_
35 = 35,000000 =&gt; A</t>
  </si>
  <si>
    <t>Položka zahrnuje odstranění, demontáž a odklizení materiálu s odvozem na předepsané
místo</t>
  </si>
  <si>
    <t>914129</t>
  </si>
  <si>
    <t>DOPRAV ZNAČKY ZÁKLAD VEL OCEL FÓLIE TŘ 1 - NÁJEMNÉ</t>
  </si>
  <si>
    <t>KSDEN</t>
  </si>
  <si>
    <t>z pol. 914122:_x000d_
35*30*6 = 6300,000000 =&gt; A</t>
  </si>
  <si>
    <t>položka zahrnuje sazbu za pronájem dopravních značek a zařízení, počet jednotek je určen jako součin počtu značek a počtu dní použití</t>
  </si>
  <si>
    <t>916122</t>
  </si>
  <si>
    <t>DOPRAV SVĚTLO VÝSTRAŽ SOUPRAVA 3KS - MONTÁŽ S PŘESUNEM</t>
  </si>
  <si>
    <t>výstražné světlo typu 1 - 2x 3 ks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</si>
  <si>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</si>
  <si>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</si>
  <si>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</si>
  <si>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z pol. 916122_x000d_
2*1 = 2,000000 =&gt; A</t>
  </si>
  <si>
    <t>Položka zahrnuje odstranění, demontáž a odklizení zařízení s odvozem na předepsané místo</t>
  </si>
  <si>
    <t>916129</t>
  </si>
  <si>
    <t>DOPRAV SVĚTLO VÝSTRAŽ SOUPRAVA 3KS - NÁJEMNÉ</t>
  </si>
  <si>
    <t>z pol. 916122_x000d_
2*30*6 = 360,000000 =&gt; A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</si>
  <si>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</si>
  <si>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</si>
  <si>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</si>
  <si>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zábrana pro označení uzavírky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</si>
  <si>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</si>
  <si>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</si>
  <si>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</si>
  <si>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z pol. 916312_x000d_
2*1 = 2,000000 =&gt; A</t>
  </si>
  <si>
    <t>916319</t>
  </si>
  <si>
    <t>DOPRAVNÍ ZÁBRANY Z2 - NÁJEMNÉ</t>
  </si>
  <si>
    <t>z pol. 916312_x000d_
2*30*6 = 360,000000 =&gt; A</t>
  </si>
  <si>
    <t>SO201.1 - Úsek A</t>
  </si>
  <si>
    <t>Zakládání</t>
  </si>
  <si>
    <t>Svislé konstrukce</t>
  </si>
  <si>
    <t>- zemina, 2,0 t/m3</t>
  </si>
  <si>
    <t xml:space="preserve">dolamování z pol. 12841: 551,424*2,0 = 1102,848000 =&gt; A _x000d_
hloubení jam z pol. 13173:  208,546*2 = 417,092000 =&gt; B _x000d_
Celkem: A+B = 1519,940000 =&gt; C</t>
  </si>
  <si>
    <t>- natěžení materiálu pro zpětný zásyp původním výkopkem</t>
  </si>
  <si>
    <t>z pol. 17411:_x000d_
618,59 = 618,590000 =&gt; A</t>
  </si>
  <si>
    <t>12841</t>
  </si>
  <si>
    <t>DOLAMOVÁNÍ ODKOPÁVEK TŘ. II</t>
  </si>
  <si>
    <t>výkop pro založení zdi - předpoklad 40% v tř. 5_x000d_
- včetně naložení, odvozu a uložení na skládce_x000d_
- poplatek za uložení na skládce viz položka 014102.1</t>
  </si>
  <si>
    <t>výkop pro založení zdi - 40% tř. 5_x000d_
1378,56*0,4 = 551,424000 =&gt; A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</si>
  <si>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</t>
  </si>
  <si>
    <t>výkop pro založení zdi - předpoklad 60% v tř. 3_x000d_
- materiál bude použit částečně v rámci stavby - do položky 17411 (618,590 m3), včetně naložení a odvozu na deponii_x000d_
- zbývající část materiálu (208,546 m3) bude odvezena a uložena na skládku, včetně naložení, odvozu a uložení na skládce, poplatek za uložení na skládce viz položka 014102.1</t>
  </si>
  <si>
    <t>výkop pro založení zdi - 60% tř. 3_x000d_
1378,56*0,6 = 827,136000 =&gt; A</t>
  </si>
  <si>
    <t>v aktivní zóně komunikace_x000d_
- včetně dodání, nákupu a dopravy vhodného materiálu</t>
  </si>
  <si>
    <t>viz. výkres D.1.2.3 Vzorové řezy_x000d_
123,667 = 123,667000 =&gt; A</t>
  </si>
  <si>
    <t>ZPĚTNÝ ZÁSYP v aktivní zóně komunikace - místním materiálem_x000d_
hutněno na Id = 0,95 nebo PS=100%_x000d_
zásyp prováděn a hutněn po vrstvách mocnosti max. 200 mm_x000d_
- využití materiálu ze stavby (z položky 12573)</t>
  </si>
  <si>
    <t>zpětný zásyp původním výkopkem_x000d_
618,59 = 618,590000 =&gt; A</t>
  </si>
  <si>
    <t>2 - Zakládání</t>
  </si>
  <si>
    <t>21152</t>
  </si>
  <si>
    <t>SANAČNÍ ŽEBRA Z KAMENIVA DRCENÉHO ŠD</t>
  </si>
  <si>
    <t>DRENÁŽNÍ VRTSVA - se štěrku frakce 32/63</t>
  </si>
  <si>
    <t>drenážní obsyp - frakce 32/63_x000d_
51,559 = 51,559000 =&gt; A</t>
  </si>
  <si>
    <t>položka zahrnuje dodávku předepsaného kameniva, mimostaveništní a vnitrostaveništní dopravu a jeho uložení není-li v zadávací dokumentaci uvedeno jinak, jedná se o nakupovaný materiál</t>
  </si>
  <si>
    <t>212636</t>
  </si>
  <si>
    <t>TRATIVODY KOMPL Z TRUB Z PLAST HM DN DO 150MM, RÝHA TŘ II</t>
  </si>
  <si>
    <t>trubka perforovaná PVC DN 150</t>
  </si>
  <si>
    <t>16,0*6 = 96,000000 =&gt; A</t>
  </si>
  <si>
    <t>21461C</t>
  </si>
  <si>
    <t>SEPARAČNÍ GEOTEXTILIE DO 300G/M2</t>
  </si>
  <si>
    <t>separační geotextilie plošné hmotnosti 300 g/m2</t>
  </si>
  <si>
    <t>viz. výkres D.1.2.3 Vzorové řezy_x000d_
na rubu zdi_x000d_
((24*2+12*2,5+20*3+78*2,5+20*3)+1,5*154)*1,15 = 717,600000 =&gt; A</t>
  </si>
  <si>
    <t>28997C</t>
  </si>
  <si>
    <t>OPLÁŠTĚNÍ (ZPEVNĚNÍ) Z GEOTEXTILIE DO 300G/M2</t>
  </si>
  <si>
    <t>viz. výkres D.1.2.3 Vzorové řezy_x000d_
drenážní obsyp_x000d_
3,01*156,0*1,15 = 539,994000 =&gt; A</t>
  </si>
  <si>
    <t>3 - Svislé konstrukce</t>
  </si>
  <si>
    <t>3272B7</t>
  </si>
  <si>
    <t>ZDI OPĚR, ZÁRUB, NÁBŘEŽ Z GABIONŮ SYPANÝCH, DRÁT O4,0MM, POVRCHOVÁ ÚPRAVA Zn + Al</t>
  </si>
  <si>
    <t>GABIONOVÁ ZEĎ_x000d_
svařované sítě s oky 100(v) x 50(š) mm, povrchová úprava GALFAN, průměr drátu 4 mm_x000d_
výplň vhodným kamenem dle TP, např. žulové kameny, čedič ... (možno ukládat strojně)_x000d_
- kompletní dodávka</t>
  </si>
  <si>
    <t>444,25 = 444,250000 =&gt; A</t>
  </si>
  <si>
    <t>Položka zahrnuje:
- dodávku a osazení drátěných košů s výplní lomovým kamenem.
Položka nezahrnuje:
- gabionové matrace se vykazují v pol.č.2722**.</t>
  </si>
  <si>
    <t>451523</t>
  </si>
  <si>
    <t>VÝPLŇ VRSTVY Z KAMENIVA DRCENÉHO, INDEX ZHUTNĚNÍ ID DO 0,9</t>
  </si>
  <si>
    <t>ŠTĚRKOVÝ PODSYP - o tloušťce vrstvy 150 mm_x000d_
štěrk frakce 16/32</t>
  </si>
  <si>
    <t>štěrkový podsyp - frakce 16/32_x000d_
106,679 = 106,679000 =&gt; A</t>
  </si>
  <si>
    <t>46251</t>
  </si>
  <si>
    <t>ZÁHOZ Z LOMOVÉHO KAMENE</t>
  </si>
  <si>
    <t>KAMENÝ ZÁHOZ - provedeno v místě vyústění odvodnění rubu zdi_x000d_
žulové kameny o velikosti zrna 150-200mm</t>
  </si>
  <si>
    <t>viz. výkres D.1.2.3 Vzorové řezy_x000d_
zához kolem vyústění_x000d_
(16*1,05*0,8)*0,2 = 2,688000 =&gt; A</t>
  </si>
  <si>
    <t>položka zahrnuje:
- dodávku a zához lomového kamene předepsané frakce včetně mimostaveništní a vnitrostaveništní dopravy
není-li v zadávací dokumentaci uvedeno jinak, jedná se o nakupovaný materiál</t>
  </si>
  <si>
    <t>- vyústění z trubky PEHD DN 180 v délce cca 1,5 m, vytažena na terén</t>
  </si>
  <si>
    <t>viz. výkres D.1.2.3 Vzorové řezy_x000d_
16*1,5 = 24,000000 =&gt; A</t>
  </si>
  <si>
    <t>položky pro zhotovení potrubí platí bez ohledu na sklon
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</si>
  <si>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875332</t>
  </si>
  <si>
    <t>POTRUBÍ DREN Z TRUB PLAST DN DO 150MM DĚROVANÝCH</t>
  </si>
  <si>
    <t>PROSTUPY ODVODNĚNÍ RUBU ZD_x000d_
za rubem natažena perforovaná drenážní trubka PVC DN 150</t>
  </si>
  <si>
    <t>viz. výkres D.1.2.3 Vzorové řezy_x000d_
156,0 = 156,000000 =&gt; A</t>
  </si>
  <si>
    <t>položky pro zhotovení potrubí platí bez ohledu na sklon
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</si>
  <si>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87634</t>
  </si>
  <si>
    <t>CHRÁNIČKY Z TRUB PLASTOVÝCH DN DO 200MM</t>
  </si>
  <si>
    <t>chránička korugovaná DN 200 - pro sloupky svodidel_x000d_
156/2 = 78,000000 =&gt; A</t>
  </si>
  <si>
    <t>položky pro zhotovení potrubí platí bez ohledu na sklon
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</si>
  <si>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SO201.2 - Úsek B</t>
  </si>
  <si>
    <t xml:space="preserve">dolamování z pol. 12841: 905,612*2,0 = 1811,224000 =&gt; A _x000d_
hloubení jam z pol. 13173: 481,036*2  = 962,072000 =&gt; B _x000d_
Celkem: A+B = 2773,296000 =&gt; C</t>
  </si>
  <si>
    <t>z pol. 17411:_x000d_
877,382 = 877,382000 =&gt; A</t>
  </si>
  <si>
    <t>výkop pro založení zdi - 40% tř. 5_x000d_
2264,03*0,4 = 905,612000 =&gt; A</t>
  </si>
  <si>
    <t>výkop pro založení zdi - předpoklad 60% v tř. 3_x000d_
- materiál bude použit částečně v rámci stavby - do položky 17411 (877,382 m3), včetně naložení a odvozu na deponii_x000d_
- zbývající část materiálu (481,036 m3) bude odvezena a uložena na skládku, včetně naložení, odvozu a uložení na skládce, poplatek za uložení na skládce viz položka 014102.1</t>
  </si>
  <si>
    <t>výkop pro založení zdi - 60% tř. 3_x000d_
2264,03*0,6 = 1358,418000 =&gt; A</t>
  </si>
  <si>
    <t>viz. výkres D.1.2.3 Vzorové řezy_x000d_
207,643 = 207,643000 =&gt; A</t>
  </si>
  <si>
    <t>zpětný zásyp původním výkopkem_x000d_
877,382 = 877,382000 =&gt; A</t>
  </si>
  <si>
    <t>drenážní obsyp - frakce 32/63_x000d_
88,053 = 88,053000 =&gt; A</t>
  </si>
  <si>
    <t xml:space="preserve">27,0*6  = 162,000000 =&gt; A</t>
  </si>
  <si>
    <t>viz. výkres D.1.2.3 Vzorové řezy_x000d_
na rubu zdi_x000d_
3,01*263*1,15 = 910,374500 =&gt; A</t>
  </si>
  <si>
    <t>viz. výkres D.1.2.3 Vzorové řezy_x000d_
drenážní obsyp_x000d_
((71*3+192*2,5)+1,5*263)*1,15 = 1250,625000 =&gt; A</t>
  </si>
  <si>
    <t>776,50 = 776,500000 =&gt; A</t>
  </si>
  <si>
    <t>štěrkový podsyp - frakce 16/32_x000d_
151,77 = 151,770000 =&gt; A</t>
  </si>
  <si>
    <t>viz. výkres D.1.2.3 Vzorové řezy_x000d_
zához kolem vyústění_x000d_
(26*1,05*0,8)*0,2 = 4,368000 =&gt; A</t>
  </si>
  <si>
    <t>trubka PEHD DN 180</t>
  </si>
  <si>
    <t>viz. výkres D.1.2.3 Vzorové řezy_x000d_
26*1,5 = 39,000000 =&gt; A</t>
  </si>
  <si>
    <t>viz. výkres D.1.2.3 Vzorové řezy_x000d_
263,0 = 263,000000 =&gt; A</t>
  </si>
  <si>
    <t>chránička korugovaná DN 200 _x000d_
pro sloupky svodidel_x000d_
264/2 = 132,000000 =&gt; A _x000d_
pro osazení sloupku SDZ_x000d_
1 = 1,000000 =&gt; B _x000d_
Celkem: A+B = 133,000000 =&gt; C</t>
  </si>
  <si>
    <t>SO801 - Kácení</t>
  </si>
  <si>
    <t>11201</t>
  </si>
  <si>
    <t>KÁCENÍ STROMŮ D KMENE DO 0,5M S ODSTRANĚNÍM PAŘEZŮ</t>
  </si>
  <si>
    <t>- vč.odvozu dřevní hmoty a likvidace pařezů, včetně zásypu jam vhodnou zeminou se zhutněním
- dřevní hmota bude bude předána vlastníkovi pozemku nebo bude odkoupena zhotovitelem stavby na základě uzavřené kupní smlouvy</t>
  </si>
  <si>
    <t>30 = 30,000000 =&gt; A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</si>
  <si>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</si>
  <si>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</si>
  <si>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</si>
  <si>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- vč. odvozu dřevní hmoty a likvidace pařezů, včetně zásypu jam vhodnou zeminou se zhutněním_x000d_
- dřevní hmota bude bude předána vlastníkovi pozemku nebo bude odkoupena zhotovitelem stavby na základě uzavřené kupní smlouvy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</si>
  <si>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</si>
  <si>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</si>
  <si>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</si>
  <si>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62 = 62,000000 =&gt; A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</si>
</sst>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4" fillId="2" borderId="10" xfId="0" applyFont="1" applyFill="1" applyBorder="1" applyAlignment="1" applyProtection="1">
      <alignment horizontal="left"/>
    </xf>
    <xf numFmtId="0" fontId="4" fillId="2" borderId="10" xfId="0" applyFont="1" applyFill="1" applyBorder="1" applyProtection="1"/>
    <xf numFmtId="164" fontId="4" fillId="2" borderId="10" xfId="0" applyNumberFormat="1" applyFont="1" applyFill="1" applyBorder="1" applyProtection="1"/>
    <xf numFmtId="0" fontId="0" fillId="2" borderId="10" xfId="0" applyFill="1" applyBorder="1" applyProtection="1"/>
    <xf numFmtId="0" fontId="4" fillId="2" borderId="11" xfId="0" applyFont="1" applyFill="1" applyBorder="1" applyAlignment="1" applyProtection="1">
      <alignment horizontal="left"/>
    </xf>
    <xf numFmtId="0" fontId="4" fillId="2" borderId="11" xfId="0" applyFont="1" applyFill="1" applyBorder="1" applyProtection="1"/>
    <xf numFmtId="164" fontId="4" fillId="2" borderId="11" xfId="0" applyNumberFormat="1" applyFont="1" applyFill="1" applyBorder="1" applyProtection="1"/>
    <xf numFmtId="0" fontId="6" fillId="3" borderId="12" xfId="0" quotePrefix="1" applyFont="1" applyFill="1" applyBorder="1" applyAlignment="1" applyProtection="1">
      <alignment horizontal="left"/>
    </xf>
    <xf numFmtId="0" fontId="6" fillId="3" borderId="12" xfId="0" quotePrefix="1" applyFont="1" applyFill="1" applyBorder="1" applyProtection="1"/>
    <xf numFmtId="164" fontId="4" fillId="3" borderId="12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2" xfId="0" applyNumberFormat="1" applyFont="1" applyFill="1" applyBorder="1" applyProtection="1">
      <protection locked="0"/>
    </xf>
    <xf numFmtId="164" fontId="4" fillId="3" borderId="12" xfId="0" applyNumberFormat="1" applyFont="1" applyFill="1" applyBorder="1" applyAlignment="1" applyProtection="1">
      <alignment horizontal="right"/>
      <protection locked="0"/>
    </xf>
    <xf numFmtId="9" fontId="4" fillId="3" borderId="12" xfId="0" applyNumberFormat="1" applyFont="1" applyFill="1" applyBorder="1" applyAlignment="1" applyProtection="1">
      <alignment horizontal="center"/>
    </xf>
    <xf numFmtId="164" fontId="4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3.2"/>
  <cols>
    <col min="1" max="1" width="4.664063"/>
    <col min="2" max="2" width="21.66406"/>
    <col min="3" max="3" width="140.6641"/>
    <col min="4" max="6" width="17.66406"/>
    <col min="7" max="7" width="4.664063"/>
    <col min="19" max="19" width="8.886719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SUM(D20,D21,D22,D23,D26)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SUM(F20,F21,F22,F23,F26)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SO101'!J10</f>
        <v>0</v>
      </c>
      <c r="E21" s="26"/>
      <c r="F21" s="25">
        <f>('1 - SO101'!J11)</f>
        <v>0</v>
      </c>
      <c r="G21" s="12"/>
      <c r="H21" s="2"/>
      <c r="I21" s="2"/>
      <c r="S21" s="27">
        <f>ROUND('1 - SO101'!S11,4)</f>
        <v>0</v>
      </c>
    </row>
    <row r="22">
      <c r="A22" s="9"/>
      <c r="B22" s="23" t="s">
        <v>23</v>
      </c>
      <c r="C22" s="24" t="s">
        <v>24</v>
      </c>
      <c r="D22" s="25">
        <f>'2 - SO191'!J10</f>
        <v>0</v>
      </c>
      <c r="E22" s="26"/>
      <c r="F22" s="25">
        <f>('2 - SO191'!J11)</f>
        <v>0</v>
      </c>
      <c r="G22" s="12"/>
      <c r="H22" s="2"/>
      <c r="I22" s="2"/>
      <c r="S22" s="27">
        <f>ROUND('2 - SO191'!S11,4)</f>
        <v>0</v>
      </c>
    </row>
    <row r="23">
      <c r="A23" s="9"/>
      <c r="B23" s="24" t="s">
        <v>25</v>
      </c>
      <c r="C23" s="24" t="s">
        <v>26</v>
      </c>
      <c r="D23" s="25">
        <f>SUM(D24,D25)</f>
        <v>0</v>
      </c>
      <c r="E23" s="26"/>
      <c r="F23" s="25">
        <f>SUM(F24,F25)</f>
        <v>0</v>
      </c>
      <c r="G23" s="12"/>
      <c r="H23" s="2"/>
      <c r="I23" s="2"/>
    </row>
    <row r="24" thickBot="1" ht="13.95">
      <c r="A24" s="9"/>
      <c r="B24" s="28" t="s">
        <v>27</v>
      </c>
      <c r="C24" s="29" t="s">
        <v>28</v>
      </c>
      <c r="D24" s="30">
        <f>'3 - SO201.1'!J10</f>
        <v>0</v>
      </c>
      <c r="E24" s="31"/>
      <c r="F24" s="30">
        <f>('3 - SO201.1'!J11)</f>
        <v>0</v>
      </c>
      <c r="G24" s="12"/>
      <c r="H24" s="2"/>
      <c r="I24" s="2"/>
      <c r="S24" s="27">
        <f>ROUND('3 - SO201.1'!S11,4)</f>
        <v>0</v>
      </c>
    </row>
    <row r="25" thickTop="1" thickBot="1" ht="14.7">
      <c r="A25" s="9"/>
      <c r="B25" s="32" t="s">
        <v>29</v>
      </c>
      <c r="C25" s="33" t="s">
        <v>30</v>
      </c>
      <c r="D25" s="34">
        <f>'4 - SO201.2'!J10</f>
        <v>0</v>
      </c>
      <c r="E25" s="31"/>
      <c r="F25" s="34">
        <f>('4 - SO201.2'!J11)</f>
        <v>0</v>
      </c>
      <c r="G25" s="12"/>
      <c r="H25" s="2"/>
      <c r="I25" s="2"/>
      <c r="S25" s="27">
        <f>ROUND('4 - SO201.2'!S11,4)</f>
        <v>0</v>
      </c>
    </row>
    <row r="26" thickTop="1" ht="13.95">
      <c r="A26" s="9"/>
      <c r="B26" s="35" t="s">
        <v>31</v>
      </c>
      <c r="C26" s="36" t="s">
        <v>32</v>
      </c>
      <c r="D26" s="37">
        <f>'5 - SO801'!J10</f>
        <v>0</v>
      </c>
      <c r="E26" s="26"/>
      <c r="F26" s="37">
        <f>('5 - SO801'!J11)</f>
        <v>0</v>
      </c>
      <c r="G26" s="12"/>
      <c r="H26" s="2"/>
      <c r="I26" s="2"/>
      <c r="S26" s="27">
        <f>ROUND('5 - SO801'!S11,4)</f>
        <v>0</v>
      </c>
    </row>
    <row r="27">
      <c r="A27" s="13"/>
      <c r="B27" s="4"/>
      <c r="C27" s="4"/>
      <c r="D27" s="4"/>
      <c r="E27" s="4"/>
      <c r="F27" s="4"/>
      <c r="G27" s="14"/>
      <c r="H27" s="2"/>
      <c r="I27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  <hyperlink ref="B22" location="'2 - SO191'!A11" display="'SO191"/>
    <hyperlink ref="B24" location="'3 - SO201.1'!A11" display="   └ SO201.1 ꜛ"/>
    <hyperlink ref="B25" location="'4 - SO201.2'!A11" display="   └ SO201.2 ꜛ"/>
    <hyperlink ref="B26" location="'5 - SO801'!A11" display="'SO801"/>
  </hyperlink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H67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36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L67</f>
        <v>0</v>
      </c>
      <c r="K11" s="1"/>
      <c r="L11" s="1"/>
      <c r="M11" s="12"/>
      <c r="N11" s="2"/>
      <c r="O11" s="2"/>
      <c r="P11" s="2"/>
      <c r="Q11" s="43">
        <f>IF(SUM(K20)&gt;0,ROUND(SUM(S20)/SUM(K20)-1,8),0)</f>
        <v>0</v>
      </c>
      <c r="R11" s="27">
        <f>AVERAGE(J66)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0</v>
      </c>
      <c r="C20" s="1"/>
      <c r="D20" s="1"/>
      <c r="E20" s="47" t="s">
        <v>41</v>
      </c>
      <c r="F20" s="1"/>
      <c r="G20" s="1"/>
      <c r="H20" s="1"/>
      <c r="I20" s="1"/>
      <c r="J20" s="1"/>
      <c r="K20" s="48">
        <f>H67</f>
        <v>0</v>
      </c>
      <c r="L20" s="48">
        <f>L67</f>
        <v>0</v>
      </c>
      <c r="M20" s="12"/>
      <c r="N20" s="2"/>
      <c r="O20" s="2"/>
      <c r="P20" s="2"/>
      <c r="Q20" s="2"/>
      <c r="S20" s="27">
        <f>S66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4" t="s">
        <v>43</v>
      </c>
      <c r="C24" s="44" t="s">
        <v>39</v>
      </c>
      <c r="D24" s="44" t="s">
        <v>44</v>
      </c>
      <c r="E24" s="44" t="s">
        <v>40</v>
      </c>
      <c r="F24" s="44" t="s">
        <v>45</v>
      </c>
      <c r="G24" s="45" t="s">
        <v>46</v>
      </c>
      <c r="H24" s="22" t="s">
        <v>47</v>
      </c>
      <c r="I24" s="22" t="s">
        <v>48</v>
      </c>
      <c r="J24" s="22" t="s">
        <v>17</v>
      </c>
      <c r="K24" s="4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9" t="s">
        <v>50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 ht="12.75">
      <c r="A26" s="9"/>
      <c r="B26" s="51">
        <v>1</v>
      </c>
      <c r="C26" s="52" t="s">
        <v>51</v>
      </c>
      <c r="D26" s="52" t="s">
        <v>7</v>
      </c>
      <c r="E26" s="52" t="s">
        <v>52</v>
      </c>
      <c r="F26" s="52" t="s">
        <v>7</v>
      </c>
      <c r="G26" s="53" t="s">
        <v>53</v>
      </c>
      <c r="H26" s="54">
        <v>1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8" t="s">
        <v>54</v>
      </c>
      <c r="C27" s="1"/>
      <c r="D27" s="1"/>
      <c r="E27" s="59" t="s">
        <v>55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 ht="12.75">
      <c r="A28" s="9"/>
      <c r="B28" s="58" t="s">
        <v>56</v>
      </c>
      <c r="C28" s="1"/>
      <c r="D28" s="1"/>
      <c r="E28" s="59" t="s">
        <v>7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 ht="12.75">
      <c r="A29" s="9"/>
      <c r="B29" s="58" t="s">
        <v>57</v>
      </c>
      <c r="C29" s="1"/>
      <c r="D29" s="1"/>
      <c r="E29" s="59" t="s">
        <v>58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 ht="12.75">
      <c r="A30" s="9"/>
      <c r="B30" s="60" t="s">
        <v>59</v>
      </c>
      <c r="C30" s="31"/>
      <c r="D30" s="31"/>
      <c r="E30" s="61" t="s">
        <v>60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ht="12.75">
      <c r="A31" s="9"/>
      <c r="B31" s="51">
        <v>2</v>
      </c>
      <c r="C31" s="52" t="s">
        <v>61</v>
      </c>
      <c r="D31" s="52" t="s">
        <v>7</v>
      </c>
      <c r="E31" s="52" t="s">
        <v>62</v>
      </c>
      <c r="F31" s="52" t="s">
        <v>7</v>
      </c>
      <c r="G31" s="53" t="s">
        <v>53</v>
      </c>
      <c r="H31" s="63">
        <v>1</v>
      </c>
      <c r="I31" s="37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8" t="s">
        <v>54</v>
      </c>
      <c r="C32" s="1"/>
      <c r="D32" s="1"/>
      <c r="E32" s="59" t="s">
        <v>63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ht="12.75">
      <c r="A33" s="9"/>
      <c r="B33" s="58" t="s">
        <v>56</v>
      </c>
      <c r="C33" s="1"/>
      <c r="D33" s="1"/>
      <c r="E33" s="59" t="s">
        <v>7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57</v>
      </c>
      <c r="C34" s="1"/>
      <c r="D34" s="1"/>
      <c r="E34" s="59" t="s">
        <v>64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 ht="12.75">
      <c r="A35" s="9"/>
      <c r="B35" s="60" t="s">
        <v>59</v>
      </c>
      <c r="C35" s="31"/>
      <c r="D35" s="31"/>
      <c r="E35" s="61" t="s">
        <v>60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 ht="12.75">
      <c r="A36" s="9"/>
      <c r="B36" s="51">
        <v>3</v>
      </c>
      <c r="C36" s="52" t="s">
        <v>65</v>
      </c>
      <c r="D36" s="52" t="s">
        <v>7</v>
      </c>
      <c r="E36" s="52" t="s">
        <v>66</v>
      </c>
      <c r="F36" s="52" t="s">
        <v>7</v>
      </c>
      <c r="G36" s="53" t="s">
        <v>53</v>
      </c>
      <c r="H36" s="63">
        <v>1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8" t="s">
        <v>54</v>
      </c>
      <c r="C37" s="1"/>
      <c r="D37" s="1"/>
      <c r="E37" s="59" t="s">
        <v>67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ht="12.75">
      <c r="A38" s="9"/>
      <c r="B38" s="58" t="s">
        <v>56</v>
      </c>
      <c r="C38" s="1"/>
      <c r="D38" s="1"/>
      <c r="E38" s="59" t="s">
        <v>7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8" t="s">
        <v>57</v>
      </c>
      <c r="C39" s="1"/>
      <c r="D39" s="1"/>
      <c r="E39" s="59" t="s">
        <v>68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 ht="12.75">
      <c r="A40" s="9"/>
      <c r="B40" s="60" t="s">
        <v>59</v>
      </c>
      <c r="C40" s="31"/>
      <c r="D40" s="31"/>
      <c r="E40" s="61" t="s">
        <v>60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ht="12.75">
      <c r="A41" s="9"/>
      <c r="B41" s="51">
        <v>4</v>
      </c>
      <c r="C41" s="52" t="s">
        <v>69</v>
      </c>
      <c r="D41" s="52" t="s">
        <v>7</v>
      </c>
      <c r="E41" s="52" t="s">
        <v>70</v>
      </c>
      <c r="F41" s="52" t="s">
        <v>7</v>
      </c>
      <c r="G41" s="53" t="s">
        <v>53</v>
      </c>
      <c r="H41" s="63">
        <v>1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8" t="s">
        <v>54</v>
      </c>
      <c r="C42" s="1"/>
      <c r="D42" s="1"/>
      <c r="E42" s="59" t="s">
        <v>71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ht="12.75">
      <c r="A43" s="9"/>
      <c r="B43" s="58" t="s">
        <v>56</v>
      </c>
      <c r="C43" s="1"/>
      <c r="D43" s="1"/>
      <c r="E43" s="59" t="s">
        <v>7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ht="12.75">
      <c r="A44" s="9"/>
      <c r="B44" s="58" t="s">
        <v>57</v>
      </c>
      <c r="C44" s="1"/>
      <c r="D44" s="1"/>
      <c r="E44" s="59" t="s">
        <v>68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 ht="12.75">
      <c r="A45" s="9"/>
      <c r="B45" s="60" t="s">
        <v>59</v>
      </c>
      <c r="C45" s="31"/>
      <c r="D45" s="31"/>
      <c r="E45" s="61" t="s">
        <v>60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1">
        <v>5</v>
      </c>
      <c r="C46" s="52" t="s">
        <v>72</v>
      </c>
      <c r="D46" s="52" t="s">
        <v>7</v>
      </c>
      <c r="E46" s="52" t="s">
        <v>73</v>
      </c>
      <c r="F46" s="52" t="s">
        <v>7</v>
      </c>
      <c r="G46" s="53" t="s">
        <v>53</v>
      </c>
      <c r="H46" s="63">
        <v>1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8" t="s">
        <v>54</v>
      </c>
      <c r="C47" s="1"/>
      <c r="D47" s="1"/>
      <c r="E47" s="59" t="s">
        <v>74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ht="12.75">
      <c r="A48" s="9"/>
      <c r="B48" s="58" t="s">
        <v>56</v>
      </c>
      <c r="C48" s="1"/>
      <c r="D48" s="1"/>
      <c r="E48" s="59" t="s">
        <v>7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ht="12.75">
      <c r="A49" s="9"/>
      <c r="B49" s="58" t="s">
        <v>57</v>
      </c>
      <c r="C49" s="1"/>
      <c r="D49" s="1"/>
      <c r="E49" s="59" t="s">
        <v>68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 ht="12.75">
      <c r="A50" s="9"/>
      <c r="B50" s="60" t="s">
        <v>59</v>
      </c>
      <c r="C50" s="31"/>
      <c r="D50" s="31"/>
      <c r="E50" s="61" t="s">
        <v>60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1">
        <v>6</v>
      </c>
      <c r="C51" s="52" t="s">
        <v>75</v>
      </c>
      <c r="D51" s="52" t="s">
        <v>7</v>
      </c>
      <c r="E51" s="52" t="s">
        <v>76</v>
      </c>
      <c r="F51" s="52" t="s">
        <v>7</v>
      </c>
      <c r="G51" s="53" t="s">
        <v>53</v>
      </c>
      <c r="H51" s="63">
        <v>1</v>
      </c>
      <c r="I51" s="37">
        <f>ROUND(0,2)</f>
        <v>0</v>
      </c>
      <c r="J51" s="64">
        <f>ROUND(I51*H51,2)</f>
        <v>0</v>
      </c>
      <c r="K51" s="65">
        <v>0.20999999999999999</v>
      </c>
      <c r="L51" s="66">
        <f>IF(ISNUMBER(K51),ROUND(J51*(K51+1),2),0)</f>
        <v>0</v>
      </c>
      <c r="M51" s="12"/>
      <c r="N51" s="2"/>
      <c r="O51" s="2"/>
      <c r="P51" s="2"/>
      <c r="Q51" s="4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8" t="s">
        <v>54</v>
      </c>
      <c r="C52" s="1"/>
      <c r="D52" s="1"/>
      <c r="E52" s="59" t="s">
        <v>77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ht="12.75">
      <c r="A53" s="9"/>
      <c r="B53" s="58" t="s">
        <v>56</v>
      </c>
      <c r="C53" s="1"/>
      <c r="D53" s="1"/>
      <c r="E53" s="59" t="s">
        <v>7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ht="12.75">
      <c r="A54" s="9"/>
      <c r="B54" s="58" t="s">
        <v>57</v>
      </c>
      <c r="C54" s="1"/>
      <c r="D54" s="1"/>
      <c r="E54" s="59" t="s">
        <v>78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 ht="12.75">
      <c r="A55" s="9"/>
      <c r="B55" s="60" t="s">
        <v>59</v>
      </c>
      <c r="C55" s="31"/>
      <c r="D55" s="31"/>
      <c r="E55" s="61" t="s">
        <v>60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1">
        <v>7</v>
      </c>
      <c r="C56" s="52" t="s">
        <v>79</v>
      </c>
      <c r="D56" s="52" t="s">
        <v>7</v>
      </c>
      <c r="E56" s="52" t="s">
        <v>80</v>
      </c>
      <c r="F56" s="52" t="s">
        <v>7</v>
      </c>
      <c r="G56" s="53" t="s">
        <v>53</v>
      </c>
      <c r="H56" s="63">
        <v>1</v>
      </c>
      <c r="I56" s="37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8" t="s">
        <v>54</v>
      </c>
      <c r="C57" s="1"/>
      <c r="D57" s="1"/>
      <c r="E57" s="59" t="s">
        <v>81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ht="12.75">
      <c r="A58" s="9"/>
      <c r="B58" s="58" t="s">
        <v>56</v>
      </c>
      <c r="C58" s="1"/>
      <c r="D58" s="1"/>
      <c r="E58" s="59" t="s">
        <v>7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ht="12.75">
      <c r="A59" s="9"/>
      <c r="B59" s="58" t="s">
        <v>57</v>
      </c>
      <c r="C59" s="1"/>
      <c r="D59" s="1"/>
      <c r="E59" s="59" t="s">
        <v>82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 ht="12.75">
      <c r="A60" s="9"/>
      <c r="B60" s="60" t="s">
        <v>59</v>
      </c>
      <c r="C60" s="31"/>
      <c r="D60" s="31"/>
      <c r="E60" s="61" t="s">
        <v>60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1">
        <v>8</v>
      </c>
      <c r="C61" s="52" t="s">
        <v>83</v>
      </c>
      <c r="D61" s="52" t="s">
        <v>7</v>
      </c>
      <c r="E61" s="52" t="s">
        <v>84</v>
      </c>
      <c r="F61" s="52" t="s">
        <v>7</v>
      </c>
      <c r="G61" s="53" t="s">
        <v>85</v>
      </c>
      <c r="H61" s="63">
        <v>1</v>
      </c>
      <c r="I61" s="37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8" t="s">
        <v>54</v>
      </c>
      <c r="C62" s="1"/>
      <c r="D62" s="1"/>
      <c r="E62" s="59" t="s">
        <v>86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ht="12.75">
      <c r="A63" s="9"/>
      <c r="B63" s="58" t="s">
        <v>56</v>
      </c>
      <c r="C63" s="1"/>
      <c r="D63" s="1"/>
      <c r="E63" s="59" t="s">
        <v>7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ht="12.75">
      <c r="A64" s="9"/>
      <c r="B64" s="58" t="s">
        <v>57</v>
      </c>
      <c r="C64" s="1"/>
      <c r="D64" s="1"/>
      <c r="E64" s="59" t="s">
        <v>87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 ht="12.75">
      <c r="A65" s="9"/>
      <c r="B65" s="60" t="s">
        <v>59</v>
      </c>
      <c r="C65" s="31"/>
      <c r="D65" s="31"/>
      <c r="E65" s="61" t="s">
        <v>60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 thickBot="1" ht="25" customHeight="1">
      <c r="A66" s="9"/>
      <c r="B66" s="1"/>
      <c r="C66" s="67">
        <v>0</v>
      </c>
      <c r="D66" s="1"/>
      <c r="E66" s="67" t="s">
        <v>41</v>
      </c>
      <c r="F66" s="1"/>
      <c r="G66" s="68" t="s">
        <v>88</v>
      </c>
      <c r="H66" s="69">
        <f>J26+J31+J36+J41+J46+J51+J56+J61</f>
        <v>0</v>
      </c>
      <c r="I66" s="68" t="s">
        <v>89</v>
      </c>
      <c r="J66" s="70">
        <f>(L66-H66)</f>
        <v>0</v>
      </c>
      <c r="K66" s="68" t="s">
        <v>90</v>
      </c>
      <c r="L66" s="71">
        <f>L26+L31+L36+L41+L46+L51+L56+L61</f>
        <v>0</v>
      </c>
      <c r="M66" s="12"/>
      <c r="N66" s="2"/>
      <c r="O66" s="2"/>
      <c r="P66" s="2"/>
      <c r="Q66" s="43">
        <f>0+Q26+Q31+Q36+Q41+Q46+Q51+Q56+Q61</f>
        <v>0</v>
      </c>
      <c r="R66" s="27">
        <f>0+R26+R31+R36+R41+R46+R51+R56+R61</f>
        <v>0</v>
      </c>
      <c r="S66" s="72">
        <f>Q66*(1+J66)+R66</f>
        <v>0</v>
      </c>
    </row>
    <row r="67" thickTop="1" thickBot="1" ht="25" customHeight="1">
      <c r="A67" s="9"/>
      <c r="B67" s="73"/>
      <c r="C67" s="73"/>
      <c r="D67" s="73"/>
      <c r="E67" s="73"/>
      <c r="F67" s="73"/>
      <c r="G67" s="74" t="s">
        <v>91</v>
      </c>
      <c r="H67" s="75">
        <f>J26+J31+J36+J41+J46+J51+J56+J61</f>
        <v>0</v>
      </c>
      <c r="I67" s="74" t="s">
        <v>92</v>
      </c>
      <c r="J67" s="76">
        <f>0+J66</f>
        <v>0</v>
      </c>
      <c r="K67" s="74" t="s">
        <v>93</v>
      </c>
      <c r="L67" s="77">
        <f>L26+L31+L36+L41+L46+L51+L56+L61</f>
        <v>0</v>
      </c>
      <c r="M67" s="12"/>
      <c r="N67" s="2"/>
      <c r="O67" s="2"/>
      <c r="P67" s="2"/>
      <c r="Q67" s="2"/>
    </row>
    <row r="68" ht="12.75">
      <c r="A68" s="13"/>
      <c r="B68" s="4"/>
      <c r="C68" s="4"/>
      <c r="D68" s="4"/>
      <c r="E68" s="4"/>
      <c r="F68" s="4"/>
      <c r="G68" s="4"/>
      <c r="H68" s="78"/>
      <c r="I68" s="4"/>
      <c r="J68" s="78"/>
      <c r="K68" s="4"/>
      <c r="L68" s="4"/>
      <c r="M68" s="14"/>
      <c r="N68" s="2"/>
      <c r="O68" s="2"/>
      <c r="P68" s="2"/>
      <c r="Q68" s="2"/>
    </row>
    <row r="69" ht="12.7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2"/>
      <c r="O69" s="2"/>
      <c r="P69" s="2"/>
      <c r="Q69" s="2"/>
    </row>
  </sheetData>
  <mergeCells count="4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H58+H181+H199+H217+H260+H278+H366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94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L58+L181+L199+L217+L260+L278+L366</f>
        <v>0</v>
      </c>
      <c r="K11" s="1"/>
      <c r="L11" s="1"/>
      <c r="M11" s="12"/>
      <c r="N11" s="2"/>
      <c r="O11" s="2"/>
      <c r="P11" s="2"/>
      <c r="Q11" s="43">
        <f>IF(SUM(K20:K26)&gt;0,ROUND(SUM(S20:S26)/SUM(K20:K26)-1,8),0)</f>
        <v>0</v>
      </c>
      <c r="R11" s="27">
        <f>AVERAGE(J57,J180,J198,J216,J259,J277,J365)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0</v>
      </c>
      <c r="C20" s="1"/>
      <c r="D20" s="1"/>
      <c r="E20" s="47" t="s">
        <v>41</v>
      </c>
      <c r="F20" s="1"/>
      <c r="G20" s="1"/>
      <c r="H20" s="1"/>
      <c r="I20" s="1"/>
      <c r="J20" s="1"/>
      <c r="K20" s="48">
        <f>H58</f>
        <v>0</v>
      </c>
      <c r="L20" s="48">
        <f>L58</f>
        <v>0</v>
      </c>
      <c r="M20" s="12"/>
      <c r="N20" s="2"/>
      <c r="O20" s="2"/>
      <c r="P20" s="2"/>
      <c r="Q20" s="2"/>
      <c r="S20" s="27">
        <f>S57</f>
        <v>0</v>
      </c>
    </row>
    <row r="21" ht="12.75">
      <c r="A21" s="9"/>
      <c r="B21" s="46">
        <v>1</v>
      </c>
      <c r="C21" s="1"/>
      <c r="D21" s="1"/>
      <c r="E21" s="47" t="s">
        <v>95</v>
      </c>
      <c r="F21" s="1"/>
      <c r="G21" s="1"/>
      <c r="H21" s="1"/>
      <c r="I21" s="1"/>
      <c r="J21" s="1"/>
      <c r="K21" s="48">
        <f>H181</f>
        <v>0</v>
      </c>
      <c r="L21" s="48">
        <f>L181</f>
        <v>0</v>
      </c>
      <c r="M21" s="12"/>
      <c r="N21" s="2"/>
      <c r="O21" s="2"/>
      <c r="P21" s="2"/>
      <c r="Q21" s="2"/>
      <c r="S21" s="27">
        <f>S180</f>
        <v>0</v>
      </c>
    </row>
    <row r="22" ht="12.75">
      <c r="A22" s="9"/>
      <c r="B22" s="46">
        <v>2</v>
      </c>
      <c r="C22" s="1"/>
      <c r="D22" s="1"/>
      <c r="E22" s="47" t="s">
        <v>96</v>
      </c>
      <c r="F22" s="1"/>
      <c r="G22" s="1"/>
      <c r="H22" s="1"/>
      <c r="I22" s="1"/>
      <c r="J22" s="1"/>
      <c r="K22" s="48">
        <f>H199</f>
        <v>0</v>
      </c>
      <c r="L22" s="48">
        <f>L199</f>
        <v>0</v>
      </c>
      <c r="M22" s="12"/>
      <c r="N22" s="2"/>
      <c r="O22" s="2"/>
      <c r="P22" s="2"/>
      <c r="Q22" s="2"/>
      <c r="S22" s="27">
        <f>S198</f>
        <v>0</v>
      </c>
    </row>
    <row r="23" ht="12.75">
      <c r="A23" s="9"/>
      <c r="B23" s="46">
        <v>4</v>
      </c>
      <c r="C23" s="1"/>
      <c r="D23" s="1"/>
      <c r="E23" s="47" t="s">
        <v>97</v>
      </c>
      <c r="F23" s="1"/>
      <c r="G23" s="1"/>
      <c r="H23" s="1"/>
      <c r="I23" s="1"/>
      <c r="J23" s="1"/>
      <c r="K23" s="48">
        <f>H217</f>
        <v>0</v>
      </c>
      <c r="L23" s="48">
        <f>L217</f>
        <v>0</v>
      </c>
      <c r="M23" s="12"/>
      <c r="N23" s="2"/>
      <c r="O23" s="2"/>
      <c r="P23" s="2"/>
      <c r="Q23" s="2"/>
      <c r="S23" s="27">
        <f>S216</f>
        <v>0</v>
      </c>
    </row>
    <row r="24" ht="12.75">
      <c r="A24" s="9"/>
      <c r="B24" s="46">
        <v>5</v>
      </c>
      <c r="C24" s="1"/>
      <c r="D24" s="1"/>
      <c r="E24" s="47" t="s">
        <v>98</v>
      </c>
      <c r="F24" s="1"/>
      <c r="G24" s="1"/>
      <c r="H24" s="1"/>
      <c r="I24" s="1"/>
      <c r="J24" s="1"/>
      <c r="K24" s="48">
        <f>H260</f>
        <v>0</v>
      </c>
      <c r="L24" s="48">
        <f>L260</f>
        <v>0</v>
      </c>
      <c r="M24" s="12"/>
      <c r="N24" s="2"/>
      <c r="O24" s="2"/>
      <c r="P24" s="2"/>
      <c r="Q24" s="2"/>
      <c r="S24" s="27">
        <f>S259</f>
        <v>0</v>
      </c>
    </row>
    <row r="25" ht="12.75">
      <c r="A25" s="9"/>
      <c r="B25" s="46">
        <v>8</v>
      </c>
      <c r="C25" s="1"/>
      <c r="D25" s="1"/>
      <c r="E25" s="47" t="s">
        <v>99</v>
      </c>
      <c r="F25" s="1"/>
      <c r="G25" s="1"/>
      <c r="H25" s="1"/>
      <c r="I25" s="1"/>
      <c r="J25" s="1"/>
      <c r="K25" s="48">
        <f>H278</f>
        <v>0</v>
      </c>
      <c r="L25" s="48">
        <f>L278</f>
        <v>0</v>
      </c>
      <c r="M25" s="79"/>
      <c r="N25" s="2"/>
      <c r="O25" s="2"/>
      <c r="P25" s="2"/>
      <c r="Q25" s="2"/>
      <c r="S25" s="27">
        <f>S277</f>
        <v>0</v>
      </c>
    </row>
    <row r="26" ht="12.75">
      <c r="A26" s="9"/>
      <c r="B26" s="46">
        <v>9</v>
      </c>
      <c r="C26" s="1"/>
      <c r="D26" s="1"/>
      <c r="E26" s="47" t="s">
        <v>100</v>
      </c>
      <c r="F26" s="1"/>
      <c r="G26" s="1"/>
      <c r="H26" s="1"/>
      <c r="I26" s="1"/>
      <c r="J26" s="1"/>
      <c r="K26" s="48">
        <f>H366</f>
        <v>0</v>
      </c>
      <c r="L26" s="48">
        <f>L366</f>
        <v>0</v>
      </c>
      <c r="M26" s="79"/>
      <c r="N26" s="2"/>
      <c r="O26" s="2"/>
      <c r="P26" s="2"/>
      <c r="Q26" s="2"/>
      <c r="S26" s="27">
        <f>S365</f>
        <v>0</v>
      </c>
    </row>
    <row r="27" ht="12.75">
      <c r="A27" s="1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80"/>
      <c r="N27" s="2"/>
      <c r="O27" s="2"/>
      <c r="P27" s="2"/>
      <c r="Q27" s="2"/>
    </row>
    <row r="28" ht="14" customHeight="1">
      <c r="A28" s="4"/>
      <c r="B28" s="38" t="s">
        <v>42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2"/>
      <c r="N28" s="2"/>
      <c r="O28" s="2"/>
      <c r="P28" s="2"/>
      <c r="Q28" s="2"/>
    </row>
    <row r="29" ht="18" customHeight="1">
      <c r="A29" s="6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81"/>
      <c r="N29" s="2"/>
      <c r="O29" s="2"/>
      <c r="P29" s="2"/>
      <c r="Q29" s="2"/>
    </row>
    <row r="30" ht="18" customHeight="1">
      <c r="A30" s="9"/>
      <c r="B30" s="44" t="s">
        <v>43</v>
      </c>
      <c r="C30" s="44" t="s">
        <v>39</v>
      </c>
      <c r="D30" s="44" t="s">
        <v>44</v>
      </c>
      <c r="E30" s="44" t="s">
        <v>40</v>
      </c>
      <c r="F30" s="44" t="s">
        <v>45</v>
      </c>
      <c r="G30" s="45" t="s">
        <v>46</v>
      </c>
      <c r="H30" s="22" t="s">
        <v>47</v>
      </c>
      <c r="I30" s="22" t="s">
        <v>48</v>
      </c>
      <c r="J30" s="22" t="s">
        <v>17</v>
      </c>
      <c r="K30" s="45" t="s">
        <v>49</v>
      </c>
      <c r="L30" s="22" t="s">
        <v>18</v>
      </c>
      <c r="M30" s="79"/>
      <c r="N30" s="2"/>
      <c r="O30" s="2"/>
      <c r="P30" s="2"/>
      <c r="Q30" s="2"/>
    </row>
    <row r="31" ht="40" customHeight="1">
      <c r="A31" s="9"/>
      <c r="B31" s="49" t="s">
        <v>50</v>
      </c>
      <c r="C31" s="1"/>
      <c r="D31" s="1"/>
      <c r="E31" s="1"/>
      <c r="F31" s="1"/>
      <c r="G31" s="1"/>
      <c r="H31" s="50"/>
      <c r="I31" s="1"/>
      <c r="J31" s="50"/>
      <c r="K31" s="1"/>
      <c r="L31" s="1"/>
      <c r="M31" s="12"/>
      <c r="N31" s="2"/>
      <c r="O31" s="2"/>
      <c r="P31" s="2"/>
      <c r="Q31" s="2"/>
    </row>
    <row r="32" ht="12.75">
      <c r="A32" s="9"/>
      <c r="B32" s="51">
        <v>1</v>
      </c>
      <c r="C32" s="52" t="s">
        <v>101</v>
      </c>
      <c r="D32" s="52" t="s">
        <v>7</v>
      </c>
      <c r="E32" s="52" t="s">
        <v>102</v>
      </c>
      <c r="F32" s="52" t="s">
        <v>7</v>
      </c>
      <c r="G32" s="53" t="s">
        <v>103</v>
      </c>
      <c r="H32" s="54">
        <v>127</v>
      </c>
      <c r="I32" s="25">
        <f>ROUND(0,2)</f>
        <v>0</v>
      </c>
      <c r="J32" s="55">
        <f>ROUND(I32*H32,2)</f>
        <v>0</v>
      </c>
      <c r="K32" s="56">
        <v>0.20999999999999999</v>
      </c>
      <c r="L32" s="57">
        <f>IF(ISNUMBER(K32),ROUND(J32*(K32+1),2),0)</f>
        <v>0</v>
      </c>
      <c r="M32" s="12"/>
      <c r="N32" s="2"/>
      <c r="O32" s="2"/>
      <c r="P32" s="2"/>
      <c r="Q32" s="43">
        <f>IF(ISNUMBER(K32),IF(H32&gt;0,IF(I32&gt;0,J32,0),0),0)</f>
        <v>0</v>
      </c>
      <c r="R32" s="27">
        <f>IF(ISNUMBER(K32)=FALSE,J32,0)</f>
        <v>0</v>
      </c>
    </row>
    <row r="33" ht="12.75">
      <c r="A33" s="9"/>
      <c r="B33" s="58" t="s">
        <v>54</v>
      </c>
      <c r="C33" s="1"/>
      <c r="D33" s="1"/>
      <c r="E33" s="59" t="s">
        <v>104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56</v>
      </c>
      <c r="C34" s="1"/>
      <c r="D34" s="1"/>
      <c r="E34" s="59" t="s">
        <v>105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ht="12.75">
      <c r="A35" s="9"/>
      <c r="B35" s="58" t="s">
        <v>57</v>
      </c>
      <c r="C35" s="1"/>
      <c r="D35" s="1"/>
      <c r="E35" s="59" t="s">
        <v>106</v>
      </c>
      <c r="F35" s="1"/>
      <c r="G35" s="1"/>
      <c r="H35" s="50"/>
      <c r="I35" s="1"/>
      <c r="J35" s="50"/>
      <c r="K35" s="1"/>
      <c r="L35" s="1"/>
      <c r="M35" s="12"/>
      <c r="N35" s="2"/>
      <c r="O35" s="2"/>
      <c r="P35" s="2"/>
      <c r="Q35" s="2"/>
    </row>
    <row r="36" thickBot="1" ht="12.75">
      <c r="A36" s="9"/>
      <c r="B36" s="60" t="s">
        <v>59</v>
      </c>
      <c r="C36" s="31"/>
      <c r="D36" s="31"/>
      <c r="E36" s="61" t="s">
        <v>60</v>
      </c>
      <c r="F36" s="31"/>
      <c r="G36" s="31"/>
      <c r="H36" s="62"/>
      <c r="I36" s="31"/>
      <c r="J36" s="62"/>
      <c r="K36" s="31"/>
      <c r="L36" s="31"/>
      <c r="M36" s="12"/>
      <c r="N36" s="2"/>
      <c r="O36" s="2"/>
      <c r="P36" s="2"/>
      <c r="Q36" s="2"/>
    </row>
    <row r="37" thickTop="1" ht="12.75">
      <c r="A37" s="9"/>
      <c r="B37" s="51">
        <v>2</v>
      </c>
      <c r="C37" s="52" t="s">
        <v>107</v>
      </c>
      <c r="D37" s="52">
        <v>1</v>
      </c>
      <c r="E37" s="52" t="s">
        <v>102</v>
      </c>
      <c r="F37" s="52" t="s">
        <v>7</v>
      </c>
      <c r="G37" s="53" t="s">
        <v>108</v>
      </c>
      <c r="H37" s="63">
        <v>2218.6660000000002</v>
      </c>
      <c r="I37" s="37">
        <f>ROUND(0,2)</f>
        <v>0</v>
      </c>
      <c r="J37" s="64">
        <f>ROUND(I37*H37,2)</f>
        <v>0</v>
      </c>
      <c r="K37" s="65">
        <v>0.20999999999999999</v>
      </c>
      <c r="L37" s="66">
        <f>IF(ISNUMBER(K37),ROUND(J37*(K37+1),2),0)</f>
        <v>0</v>
      </c>
      <c r="M37" s="12"/>
      <c r="N37" s="2"/>
      <c r="O37" s="2"/>
      <c r="P37" s="2"/>
      <c r="Q37" s="43">
        <f>IF(ISNUMBER(K37),IF(H37&gt;0,IF(I37&gt;0,J37,0),0),0)</f>
        <v>0</v>
      </c>
      <c r="R37" s="27">
        <f>IF(ISNUMBER(K37)=FALSE,J37,0)</f>
        <v>0</v>
      </c>
    </row>
    <row r="38" ht="12.75">
      <c r="A38" s="9"/>
      <c r="B38" s="58" t="s">
        <v>54</v>
      </c>
      <c r="C38" s="1"/>
      <c r="D38" s="1"/>
      <c r="E38" s="59" t="s">
        <v>109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8" t="s">
        <v>56</v>
      </c>
      <c r="C39" s="1"/>
      <c r="D39" s="1"/>
      <c r="E39" s="59" t="s">
        <v>110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ht="12.75">
      <c r="A40" s="9"/>
      <c r="B40" s="58" t="s">
        <v>57</v>
      </c>
      <c r="C40" s="1"/>
      <c r="D40" s="1"/>
      <c r="E40" s="59" t="s">
        <v>111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thickBot="1" ht="12.75">
      <c r="A41" s="9"/>
      <c r="B41" s="60" t="s">
        <v>59</v>
      </c>
      <c r="C41" s="31"/>
      <c r="D41" s="31"/>
      <c r="E41" s="61" t="s">
        <v>60</v>
      </c>
      <c r="F41" s="31"/>
      <c r="G41" s="31"/>
      <c r="H41" s="62"/>
      <c r="I41" s="31"/>
      <c r="J41" s="62"/>
      <c r="K41" s="31"/>
      <c r="L41" s="31"/>
      <c r="M41" s="12"/>
      <c r="N41" s="2"/>
      <c r="O41" s="2"/>
      <c r="P41" s="2"/>
      <c r="Q41" s="2"/>
    </row>
    <row r="42" thickTop="1" ht="12.75">
      <c r="A42" s="9"/>
      <c r="B42" s="51">
        <v>3</v>
      </c>
      <c r="C42" s="52" t="s">
        <v>107</v>
      </c>
      <c r="D42" s="52">
        <v>2</v>
      </c>
      <c r="E42" s="52" t="s">
        <v>102</v>
      </c>
      <c r="F42" s="52" t="s">
        <v>7</v>
      </c>
      <c r="G42" s="53" t="s">
        <v>108</v>
      </c>
      <c r="H42" s="63">
        <v>350.56799999999998</v>
      </c>
      <c r="I42" s="37">
        <f>ROUND(0,2)</f>
        <v>0</v>
      </c>
      <c r="J42" s="64">
        <f>ROUND(I42*H42,2)</f>
        <v>0</v>
      </c>
      <c r="K42" s="65">
        <v>0.20999999999999999</v>
      </c>
      <c r="L42" s="66">
        <f>IF(ISNUMBER(K42),ROUND(J42*(K42+1),2),0)</f>
        <v>0</v>
      </c>
      <c r="M42" s="12"/>
      <c r="N42" s="2"/>
      <c r="O42" s="2"/>
      <c r="P42" s="2"/>
      <c r="Q42" s="43">
        <f>IF(ISNUMBER(K42),IF(H42&gt;0,IF(I42&gt;0,J42,0),0),0)</f>
        <v>0</v>
      </c>
      <c r="R42" s="27">
        <f>IF(ISNUMBER(K42)=FALSE,J42,0)</f>
        <v>0</v>
      </c>
    </row>
    <row r="43" ht="12.75">
      <c r="A43" s="9"/>
      <c r="B43" s="58" t="s">
        <v>54</v>
      </c>
      <c r="C43" s="1"/>
      <c r="D43" s="1"/>
      <c r="E43" s="59" t="s">
        <v>112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ht="12.75">
      <c r="A44" s="9"/>
      <c r="B44" s="58" t="s">
        <v>56</v>
      </c>
      <c r="C44" s="1"/>
      <c r="D44" s="1"/>
      <c r="E44" s="59" t="s">
        <v>113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ht="12.75">
      <c r="A45" s="9"/>
      <c r="B45" s="58" t="s">
        <v>57</v>
      </c>
      <c r="C45" s="1"/>
      <c r="D45" s="1"/>
      <c r="E45" s="59" t="s">
        <v>106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 thickBot="1" ht="12.75">
      <c r="A46" s="9"/>
      <c r="B46" s="60" t="s">
        <v>59</v>
      </c>
      <c r="C46" s="31"/>
      <c r="D46" s="31"/>
      <c r="E46" s="61" t="s">
        <v>60</v>
      </c>
      <c r="F46" s="31"/>
      <c r="G46" s="31"/>
      <c r="H46" s="62"/>
      <c r="I46" s="31"/>
      <c r="J46" s="62"/>
      <c r="K46" s="31"/>
      <c r="L46" s="31"/>
      <c r="M46" s="12"/>
      <c r="N46" s="2"/>
      <c r="O46" s="2"/>
      <c r="P46" s="2"/>
      <c r="Q46" s="2"/>
    </row>
    <row r="47" thickTop="1" ht="12.75">
      <c r="A47" s="9"/>
      <c r="B47" s="51">
        <v>4</v>
      </c>
      <c r="C47" s="52" t="s">
        <v>107</v>
      </c>
      <c r="D47" s="52">
        <v>3</v>
      </c>
      <c r="E47" s="52" t="s">
        <v>102</v>
      </c>
      <c r="F47" s="52" t="s">
        <v>7</v>
      </c>
      <c r="G47" s="53" t="s">
        <v>108</v>
      </c>
      <c r="H47" s="63">
        <v>6.6299999999999999</v>
      </c>
      <c r="I47" s="37">
        <f>ROUND(0,2)</f>
        <v>0</v>
      </c>
      <c r="J47" s="64">
        <f>ROUND(I47*H47,2)</f>
        <v>0</v>
      </c>
      <c r="K47" s="65">
        <v>0.20999999999999999</v>
      </c>
      <c r="L47" s="66">
        <f>IF(ISNUMBER(K47),ROUND(J47*(K47+1),2),0)</f>
        <v>0</v>
      </c>
      <c r="M47" s="12"/>
      <c r="N47" s="2"/>
      <c r="O47" s="2"/>
      <c r="P47" s="2"/>
      <c r="Q47" s="43">
        <f>IF(ISNUMBER(K47),IF(H47&gt;0,IF(I47&gt;0,J47,0),0),0)</f>
        <v>0</v>
      </c>
      <c r="R47" s="27">
        <f>IF(ISNUMBER(K47)=FALSE,J47,0)</f>
        <v>0</v>
      </c>
    </row>
    <row r="48" ht="12.75">
      <c r="A48" s="9"/>
      <c r="B48" s="58" t="s">
        <v>54</v>
      </c>
      <c r="C48" s="1"/>
      <c r="D48" s="1"/>
      <c r="E48" s="59" t="s">
        <v>114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ht="12.75">
      <c r="A49" s="9"/>
      <c r="B49" s="58" t="s">
        <v>56</v>
      </c>
      <c r="C49" s="1"/>
      <c r="D49" s="1"/>
      <c r="E49" s="59" t="s">
        <v>115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ht="12.75">
      <c r="A50" s="9"/>
      <c r="B50" s="58" t="s">
        <v>57</v>
      </c>
      <c r="C50" s="1"/>
      <c r="D50" s="1"/>
      <c r="E50" s="59" t="s">
        <v>111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 thickBot="1" ht="12.75">
      <c r="A51" s="9"/>
      <c r="B51" s="60" t="s">
        <v>59</v>
      </c>
      <c r="C51" s="31"/>
      <c r="D51" s="31"/>
      <c r="E51" s="61" t="s">
        <v>60</v>
      </c>
      <c r="F51" s="31"/>
      <c r="G51" s="31"/>
      <c r="H51" s="62"/>
      <c r="I51" s="31"/>
      <c r="J51" s="62"/>
      <c r="K51" s="31"/>
      <c r="L51" s="31"/>
      <c r="M51" s="12"/>
      <c r="N51" s="2"/>
      <c r="O51" s="2"/>
      <c r="P51" s="2"/>
      <c r="Q51" s="2"/>
    </row>
    <row r="52" thickTop="1" ht="12.75">
      <c r="A52" s="9"/>
      <c r="B52" s="51">
        <v>5</v>
      </c>
      <c r="C52" s="52" t="s">
        <v>51</v>
      </c>
      <c r="D52" s="52" t="s">
        <v>7</v>
      </c>
      <c r="E52" s="52" t="s">
        <v>52</v>
      </c>
      <c r="F52" s="52" t="s">
        <v>7</v>
      </c>
      <c r="G52" s="53" t="s">
        <v>53</v>
      </c>
      <c r="H52" s="63">
        <v>1</v>
      </c>
      <c r="I52" s="37">
        <f>ROUND(0,2)</f>
        <v>0</v>
      </c>
      <c r="J52" s="64">
        <f>ROUND(I52*H52,2)</f>
        <v>0</v>
      </c>
      <c r="K52" s="65">
        <v>0.20999999999999999</v>
      </c>
      <c r="L52" s="66">
        <f>IF(ISNUMBER(K52),ROUND(J52*(K52+1),2),0)</f>
        <v>0</v>
      </c>
      <c r="M52" s="12"/>
      <c r="N52" s="2"/>
      <c r="O52" s="2"/>
      <c r="P52" s="2"/>
      <c r="Q52" s="43">
        <f>IF(ISNUMBER(K52),IF(H52&gt;0,IF(I52&gt;0,J52,0),0),0)</f>
        <v>0</v>
      </c>
      <c r="R52" s="27">
        <f>IF(ISNUMBER(K52)=FALSE,J52,0)</f>
        <v>0</v>
      </c>
    </row>
    <row r="53" ht="12.75">
      <c r="A53" s="9"/>
      <c r="B53" s="58" t="s">
        <v>54</v>
      </c>
      <c r="C53" s="1"/>
      <c r="D53" s="1"/>
      <c r="E53" s="59" t="s">
        <v>116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ht="12.75">
      <c r="A54" s="9"/>
      <c r="B54" s="58" t="s">
        <v>56</v>
      </c>
      <c r="C54" s="1"/>
      <c r="D54" s="1"/>
      <c r="E54" s="59" t="s">
        <v>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ht="12.75">
      <c r="A55" s="9"/>
      <c r="B55" s="58" t="s">
        <v>57</v>
      </c>
      <c r="C55" s="1"/>
      <c r="D55" s="1"/>
      <c r="E55" s="59" t="s">
        <v>58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thickBot="1" ht="12.75">
      <c r="A56" s="9"/>
      <c r="B56" s="60" t="s">
        <v>59</v>
      </c>
      <c r="C56" s="31"/>
      <c r="D56" s="31"/>
      <c r="E56" s="61" t="s">
        <v>60</v>
      </c>
      <c r="F56" s="31"/>
      <c r="G56" s="31"/>
      <c r="H56" s="62"/>
      <c r="I56" s="31"/>
      <c r="J56" s="62"/>
      <c r="K56" s="31"/>
      <c r="L56" s="3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67">
        <v>0</v>
      </c>
      <c r="D57" s="1"/>
      <c r="E57" s="67" t="s">
        <v>41</v>
      </c>
      <c r="F57" s="1"/>
      <c r="G57" s="68" t="s">
        <v>88</v>
      </c>
      <c r="H57" s="69">
        <f>J32+J37+J42+J47+J52</f>
        <v>0</v>
      </c>
      <c r="I57" s="68" t="s">
        <v>89</v>
      </c>
      <c r="J57" s="70">
        <f>(L57-H57)</f>
        <v>0</v>
      </c>
      <c r="K57" s="68" t="s">
        <v>90</v>
      </c>
      <c r="L57" s="71">
        <f>L32+L37+L42+L47+L52</f>
        <v>0</v>
      </c>
      <c r="M57" s="12"/>
      <c r="N57" s="2"/>
      <c r="O57" s="2"/>
      <c r="P57" s="2"/>
      <c r="Q57" s="43">
        <f>0+Q32+Q37+Q42+Q47+Q52</f>
        <v>0</v>
      </c>
      <c r="R57" s="27">
        <f>0+R32+R37+R42+R47+R52</f>
        <v>0</v>
      </c>
      <c r="S57" s="72">
        <f>Q57*(1+J57)+R57</f>
        <v>0</v>
      </c>
    </row>
    <row r="58" thickTop="1" thickBot="1" ht="25" customHeight="1">
      <c r="A58" s="9"/>
      <c r="B58" s="73"/>
      <c r="C58" s="73"/>
      <c r="D58" s="73"/>
      <c r="E58" s="73"/>
      <c r="F58" s="73"/>
      <c r="G58" s="74" t="s">
        <v>91</v>
      </c>
      <c r="H58" s="75">
        <f>J32+J37+J42+J47+J52</f>
        <v>0</v>
      </c>
      <c r="I58" s="74" t="s">
        <v>92</v>
      </c>
      <c r="J58" s="76">
        <f>0+J57</f>
        <v>0</v>
      </c>
      <c r="K58" s="74" t="s">
        <v>93</v>
      </c>
      <c r="L58" s="77">
        <f>L32+L37+L42+L47+L52</f>
        <v>0</v>
      </c>
      <c r="M58" s="12"/>
      <c r="N58" s="2"/>
      <c r="O58" s="2"/>
      <c r="P58" s="2"/>
      <c r="Q58" s="2"/>
    </row>
    <row r="59" ht="40" customHeight="1">
      <c r="A59" s="9"/>
      <c r="B59" s="82" t="s">
        <v>117</v>
      </c>
      <c r="C59" s="1"/>
      <c r="D59" s="1"/>
      <c r="E59" s="1"/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ht="12.75">
      <c r="A60" s="9"/>
      <c r="B60" s="51">
        <v>6</v>
      </c>
      <c r="C60" s="52" t="s">
        <v>118</v>
      </c>
      <c r="D60" s="52" t="s">
        <v>7</v>
      </c>
      <c r="E60" s="52" t="s">
        <v>119</v>
      </c>
      <c r="F60" s="52" t="s">
        <v>7</v>
      </c>
      <c r="G60" s="53" t="s">
        <v>103</v>
      </c>
      <c r="H60" s="54">
        <v>146.06999999999999</v>
      </c>
      <c r="I60" s="25">
        <f>ROUND(0,2)</f>
        <v>0</v>
      </c>
      <c r="J60" s="55">
        <f>ROUND(I60*H60,2)</f>
        <v>0</v>
      </c>
      <c r="K60" s="56">
        <v>0.20999999999999999</v>
      </c>
      <c r="L60" s="57">
        <f>IF(ISNUMBER(K60),ROUND(J60*(K60+1),2),0)</f>
        <v>0</v>
      </c>
      <c r="M60" s="12"/>
      <c r="N60" s="2"/>
      <c r="O60" s="2"/>
      <c r="P60" s="2"/>
      <c r="Q60" s="43">
        <f>IF(ISNUMBER(K60),IF(H60&gt;0,IF(I60&gt;0,J60,0),0),0)</f>
        <v>0</v>
      </c>
      <c r="R60" s="27">
        <f>IF(ISNUMBER(K60)=FALSE,J60,0)</f>
        <v>0</v>
      </c>
    </row>
    <row r="61" ht="12.75">
      <c r="A61" s="9"/>
      <c r="B61" s="58" t="s">
        <v>54</v>
      </c>
      <c r="C61" s="1"/>
      <c r="D61" s="1"/>
      <c r="E61" s="59" t="s">
        <v>120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ht="12.75">
      <c r="A62" s="9"/>
      <c r="B62" s="58" t="s">
        <v>56</v>
      </c>
      <c r="C62" s="1"/>
      <c r="D62" s="1"/>
      <c r="E62" s="59" t="s">
        <v>121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ht="12.75">
      <c r="A63" s="9"/>
      <c r="B63" s="58" t="s">
        <v>57</v>
      </c>
      <c r="C63" s="1"/>
      <c r="D63" s="1"/>
      <c r="E63" s="59" t="s">
        <v>122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thickBot="1" ht="12.75">
      <c r="A64" s="9"/>
      <c r="B64" s="60" t="s">
        <v>59</v>
      </c>
      <c r="C64" s="31"/>
      <c r="D64" s="31"/>
      <c r="E64" s="61" t="s">
        <v>60</v>
      </c>
      <c r="F64" s="31"/>
      <c r="G64" s="31"/>
      <c r="H64" s="62"/>
      <c r="I64" s="31"/>
      <c r="J64" s="62"/>
      <c r="K64" s="31"/>
      <c r="L64" s="31"/>
      <c r="M64" s="12"/>
      <c r="N64" s="2"/>
      <c r="O64" s="2"/>
      <c r="P64" s="2"/>
      <c r="Q64" s="2"/>
    </row>
    <row r="65" thickTop="1" ht="12.75">
      <c r="A65" s="9"/>
      <c r="B65" s="51">
        <v>7</v>
      </c>
      <c r="C65" s="52" t="s">
        <v>123</v>
      </c>
      <c r="D65" s="52" t="s">
        <v>7</v>
      </c>
      <c r="E65" s="52" t="s">
        <v>124</v>
      </c>
      <c r="F65" s="52" t="s">
        <v>7</v>
      </c>
      <c r="G65" s="53" t="s">
        <v>103</v>
      </c>
      <c r="H65" s="63">
        <v>180.30000000000001</v>
      </c>
      <c r="I65" s="37">
        <f>ROUND(0,2)</f>
        <v>0</v>
      </c>
      <c r="J65" s="64">
        <f>ROUND(I65*H65,2)</f>
        <v>0</v>
      </c>
      <c r="K65" s="65">
        <v>0.20999999999999999</v>
      </c>
      <c r="L65" s="66">
        <f>IF(ISNUMBER(K65),ROUND(J65*(K65+1),2),0)</f>
        <v>0</v>
      </c>
      <c r="M65" s="12"/>
      <c r="N65" s="2"/>
      <c r="O65" s="2"/>
      <c r="P65" s="2"/>
      <c r="Q65" s="43">
        <f>IF(ISNUMBER(K65),IF(H65&gt;0,IF(I65&gt;0,J65,0),0),0)</f>
        <v>0</v>
      </c>
      <c r="R65" s="27">
        <f>IF(ISNUMBER(K65)=FALSE,J65,0)</f>
        <v>0</v>
      </c>
    </row>
    <row r="66" ht="12.75">
      <c r="A66" s="9"/>
      <c r="B66" s="58" t="s">
        <v>54</v>
      </c>
      <c r="C66" s="1"/>
      <c r="D66" s="1"/>
      <c r="E66" s="59" t="s">
        <v>125</v>
      </c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ht="12.75">
      <c r="A67" s="9"/>
      <c r="B67" s="58" t="s">
        <v>56</v>
      </c>
      <c r="C67" s="1"/>
      <c r="D67" s="1"/>
      <c r="E67" s="59" t="s">
        <v>126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ht="12.75">
      <c r="A68" s="9"/>
      <c r="B68" s="58" t="s">
        <v>57</v>
      </c>
      <c r="C68" s="1"/>
      <c r="D68" s="1"/>
      <c r="E68" s="59" t="s">
        <v>122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thickBot="1" ht="12.75">
      <c r="A69" s="9"/>
      <c r="B69" s="60" t="s">
        <v>59</v>
      </c>
      <c r="C69" s="31"/>
      <c r="D69" s="31"/>
      <c r="E69" s="61" t="s">
        <v>60</v>
      </c>
      <c r="F69" s="31"/>
      <c r="G69" s="31"/>
      <c r="H69" s="62"/>
      <c r="I69" s="31"/>
      <c r="J69" s="62"/>
      <c r="K69" s="31"/>
      <c r="L69" s="31"/>
      <c r="M69" s="12"/>
      <c r="N69" s="2"/>
      <c r="O69" s="2"/>
      <c r="P69" s="2"/>
      <c r="Q69" s="2"/>
    </row>
    <row r="70" thickTop="1" ht="12.75">
      <c r="A70" s="9"/>
      <c r="B70" s="51">
        <v>8</v>
      </c>
      <c r="C70" s="52" t="s">
        <v>127</v>
      </c>
      <c r="D70" s="52" t="s">
        <v>7</v>
      </c>
      <c r="E70" s="52" t="s">
        <v>128</v>
      </c>
      <c r="F70" s="52" t="s">
        <v>7</v>
      </c>
      <c r="G70" s="53" t="s">
        <v>103</v>
      </c>
      <c r="H70" s="63">
        <v>128.49700000000001</v>
      </c>
      <c r="I70" s="37">
        <f>ROUND(0,2)</f>
        <v>0</v>
      </c>
      <c r="J70" s="64">
        <f>ROUND(I70*H70,2)</f>
        <v>0</v>
      </c>
      <c r="K70" s="65">
        <v>0.20999999999999999</v>
      </c>
      <c r="L70" s="66">
        <f>IF(ISNUMBER(K70),ROUND(J70*(K70+1),2),0)</f>
        <v>0</v>
      </c>
      <c r="M70" s="12"/>
      <c r="N70" s="2"/>
      <c r="O70" s="2"/>
      <c r="P70" s="2"/>
      <c r="Q70" s="43">
        <f>IF(ISNUMBER(K70),IF(H70&gt;0,IF(I70&gt;0,J70,0),0),0)</f>
        <v>0</v>
      </c>
      <c r="R70" s="27">
        <f>IF(ISNUMBER(K70)=FALSE,J70,0)</f>
        <v>0</v>
      </c>
    </row>
    <row r="71" ht="12.75">
      <c r="A71" s="9"/>
      <c r="B71" s="58" t="s">
        <v>54</v>
      </c>
      <c r="C71" s="1"/>
      <c r="D71" s="1"/>
      <c r="E71" s="59" t="s">
        <v>129</v>
      </c>
      <c r="F71" s="1"/>
      <c r="G71" s="1"/>
      <c r="H71" s="50"/>
      <c r="I71" s="1"/>
      <c r="J71" s="50"/>
      <c r="K71" s="1"/>
      <c r="L71" s="1"/>
      <c r="M71" s="12"/>
      <c r="N71" s="2"/>
      <c r="O71" s="2"/>
      <c r="P71" s="2"/>
      <c r="Q71" s="2"/>
    </row>
    <row r="72" ht="12.75">
      <c r="A72" s="9"/>
      <c r="B72" s="58" t="s">
        <v>56</v>
      </c>
      <c r="C72" s="1"/>
      <c r="D72" s="1"/>
      <c r="E72" s="59" t="s">
        <v>130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ht="12.75">
      <c r="A73" s="9"/>
      <c r="B73" s="58" t="s">
        <v>57</v>
      </c>
      <c r="C73" s="1"/>
      <c r="D73" s="1"/>
      <c r="E73" s="59" t="s">
        <v>122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thickBot="1" ht="12.75">
      <c r="A74" s="9"/>
      <c r="B74" s="60" t="s">
        <v>59</v>
      </c>
      <c r="C74" s="31"/>
      <c r="D74" s="31"/>
      <c r="E74" s="61" t="s">
        <v>60</v>
      </c>
      <c r="F74" s="31"/>
      <c r="G74" s="31"/>
      <c r="H74" s="62"/>
      <c r="I74" s="31"/>
      <c r="J74" s="62"/>
      <c r="K74" s="31"/>
      <c r="L74" s="31"/>
      <c r="M74" s="12"/>
      <c r="N74" s="2"/>
      <c r="O74" s="2"/>
      <c r="P74" s="2"/>
      <c r="Q74" s="2"/>
    </row>
    <row r="75" thickTop="1" ht="12.75">
      <c r="A75" s="9"/>
      <c r="B75" s="51">
        <v>9</v>
      </c>
      <c r="C75" s="52" t="s">
        <v>131</v>
      </c>
      <c r="D75" s="52" t="s">
        <v>7</v>
      </c>
      <c r="E75" s="52" t="s">
        <v>132</v>
      </c>
      <c r="F75" s="52" t="s">
        <v>7</v>
      </c>
      <c r="G75" s="53" t="s">
        <v>103</v>
      </c>
      <c r="H75" s="63">
        <v>465.51299999999998</v>
      </c>
      <c r="I75" s="37">
        <f>ROUND(0,2)</f>
        <v>0</v>
      </c>
      <c r="J75" s="64">
        <f>ROUND(I75*H75,2)</f>
        <v>0</v>
      </c>
      <c r="K75" s="65">
        <v>0.20999999999999999</v>
      </c>
      <c r="L75" s="66">
        <f>IF(ISNUMBER(K75),ROUND(J75*(K75+1),2),0)</f>
        <v>0</v>
      </c>
      <c r="M75" s="12"/>
      <c r="N75" s="2"/>
      <c r="O75" s="2"/>
      <c r="P75" s="2"/>
      <c r="Q75" s="43">
        <f>IF(ISNUMBER(K75),IF(H75&gt;0,IF(I75&gt;0,J75,0),0),0)</f>
        <v>0</v>
      </c>
      <c r="R75" s="27">
        <f>IF(ISNUMBER(K75)=FALSE,J75,0)</f>
        <v>0</v>
      </c>
    </row>
    <row r="76" ht="12.75">
      <c r="A76" s="9"/>
      <c r="B76" s="58" t="s">
        <v>54</v>
      </c>
      <c r="C76" s="1"/>
      <c r="D76" s="1"/>
      <c r="E76" s="59" t="s">
        <v>133</v>
      </c>
      <c r="F76" s="1"/>
      <c r="G76" s="1"/>
      <c r="H76" s="50"/>
      <c r="I76" s="1"/>
      <c r="J76" s="50"/>
      <c r="K76" s="1"/>
      <c r="L76" s="1"/>
      <c r="M76" s="12"/>
      <c r="N76" s="2"/>
      <c r="O76" s="2"/>
      <c r="P76" s="2"/>
      <c r="Q76" s="2"/>
    </row>
    <row r="77" ht="12.75">
      <c r="A77" s="9"/>
      <c r="B77" s="58" t="s">
        <v>56</v>
      </c>
      <c r="C77" s="1"/>
      <c r="D77" s="1"/>
      <c r="E77" s="59" t="s">
        <v>134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ht="12.75">
      <c r="A78" s="9"/>
      <c r="B78" s="58" t="s">
        <v>57</v>
      </c>
      <c r="C78" s="1"/>
      <c r="D78" s="1"/>
      <c r="E78" s="59" t="s">
        <v>135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thickBot="1" ht="12.75">
      <c r="A79" s="9"/>
      <c r="B79" s="60" t="s">
        <v>59</v>
      </c>
      <c r="C79" s="31"/>
      <c r="D79" s="31"/>
      <c r="E79" s="61" t="s">
        <v>60</v>
      </c>
      <c r="F79" s="31"/>
      <c r="G79" s="31"/>
      <c r="H79" s="62"/>
      <c r="I79" s="31"/>
      <c r="J79" s="62"/>
      <c r="K79" s="31"/>
      <c r="L79" s="31"/>
      <c r="M79" s="12"/>
      <c r="N79" s="2"/>
      <c r="O79" s="2"/>
      <c r="P79" s="2"/>
      <c r="Q79" s="2"/>
    </row>
    <row r="80" thickTop="1" ht="12.75">
      <c r="A80" s="9"/>
      <c r="B80" s="51">
        <v>10</v>
      </c>
      <c r="C80" s="52" t="s">
        <v>136</v>
      </c>
      <c r="D80" s="52" t="s">
        <v>7</v>
      </c>
      <c r="E80" s="52" t="s">
        <v>137</v>
      </c>
      <c r="F80" s="52" t="s">
        <v>7</v>
      </c>
      <c r="G80" s="53" t="s">
        <v>103</v>
      </c>
      <c r="H80" s="63">
        <v>737.84000000000003</v>
      </c>
      <c r="I80" s="37">
        <f>ROUND(0,2)</f>
        <v>0</v>
      </c>
      <c r="J80" s="64">
        <f>ROUND(I80*H80,2)</f>
        <v>0</v>
      </c>
      <c r="K80" s="65">
        <v>0.20999999999999999</v>
      </c>
      <c r="L80" s="66">
        <f>IF(ISNUMBER(K80),ROUND(J80*(K80+1),2),0)</f>
        <v>0</v>
      </c>
      <c r="M80" s="12"/>
      <c r="N80" s="2"/>
      <c r="O80" s="2"/>
      <c r="P80" s="2"/>
      <c r="Q80" s="43">
        <f>IF(ISNUMBER(K80),IF(H80&gt;0,IF(I80&gt;0,J80,0),0),0)</f>
        <v>0</v>
      </c>
      <c r="R80" s="27">
        <f>IF(ISNUMBER(K80)=FALSE,J80,0)</f>
        <v>0</v>
      </c>
    </row>
    <row r="81" ht="12.75">
      <c r="A81" s="9"/>
      <c r="B81" s="58" t="s">
        <v>54</v>
      </c>
      <c r="C81" s="1"/>
      <c r="D81" s="1"/>
      <c r="E81" s="59" t="s">
        <v>138</v>
      </c>
      <c r="F81" s="1"/>
      <c r="G81" s="1"/>
      <c r="H81" s="50"/>
      <c r="I81" s="1"/>
      <c r="J81" s="50"/>
      <c r="K81" s="1"/>
      <c r="L81" s="1"/>
      <c r="M81" s="12"/>
      <c r="N81" s="2"/>
      <c r="O81" s="2"/>
      <c r="P81" s="2"/>
      <c r="Q81" s="2"/>
    </row>
    <row r="82" ht="12.75">
      <c r="A82" s="9"/>
      <c r="B82" s="58" t="s">
        <v>56</v>
      </c>
      <c r="C82" s="1"/>
      <c r="D82" s="1"/>
      <c r="E82" s="59" t="s">
        <v>139</v>
      </c>
      <c r="F82" s="1"/>
      <c r="G82" s="1"/>
      <c r="H82" s="50"/>
      <c r="I82" s="1"/>
      <c r="J82" s="50"/>
      <c r="K82" s="1"/>
      <c r="L82" s="1"/>
      <c r="M82" s="12"/>
      <c r="N82" s="2"/>
      <c r="O82" s="2"/>
      <c r="P82" s="2"/>
      <c r="Q82" s="2"/>
    </row>
    <row r="83" ht="12.75">
      <c r="A83" s="9"/>
      <c r="B83" s="58" t="s">
        <v>57</v>
      </c>
      <c r="C83" s="1"/>
      <c r="D83" s="1"/>
      <c r="E83" s="59" t="s">
        <v>140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thickBot="1" ht="12.75">
      <c r="A84" s="9"/>
      <c r="B84" s="60" t="s">
        <v>59</v>
      </c>
      <c r="C84" s="31"/>
      <c r="D84" s="31"/>
      <c r="E84" s="61" t="s">
        <v>60</v>
      </c>
      <c r="F84" s="31"/>
      <c r="G84" s="31"/>
      <c r="H84" s="62"/>
      <c r="I84" s="31"/>
      <c r="J84" s="62"/>
      <c r="K84" s="31"/>
      <c r="L84" s="31"/>
      <c r="M84" s="12"/>
      <c r="N84" s="2"/>
      <c r="O84" s="2"/>
      <c r="P84" s="2"/>
      <c r="Q84" s="2"/>
    </row>
    <row r="85" thickTop="1" ht="12.75">
      <c r="A85" s="9"/>
      <c r="B85" s="51">
        <v>11</v>
      </c>
      <c r="C85" s="52" t="s">
        <v>141</v>
      </c>
      <c r="D85" s="52" t="s">
        <v>7</v>
      </c>
      <c r="E85" s="52" t="s">
        <v>142</v>
      </c>
      <c r="F85" s="52" t="s">
        <v>7</v>
      </c>
      <c r="G85" s="53" t="s">
        <v>103</v>
      </c>
      <c r="H85" s="63">
        <v>184.46000000000001</v>
      </c>
      <c r="I85" s="37">
        <f>ROUND(0,2)</f>
        <v>0</v>
      </c>
      <c r="J85" s="64">
        <f>ROUND(I85*H85,2)</f>
        <v>0</v>
      </c>
      <c r="K85" s="65">
        <v>0.20999999999999999</v>
      </c>
      <c r="L85" s="66">
        <f>IF(ISNUMBER(K85),ROUND(J85*(K85+1),2),0)</f>
        <v>0</v>
      </c>
      <c r="M85" s="12"/>
      <c r="N85" s="2"/>
      <c r="O85" s="2"/>
      <c r="P85" s="2"/>
      <c r="Q85" s="43">
        <f>IF(ISNUMBER(K85),IF(H85&gt;0,IF(I85&gt;0,J85,0),0),0)</f>
        <v>0</v>
      </c>
      <c r="R85" s="27">
        <f>IF(ISNUMBER(K85)=FALSE,J85,0)</f>
        <v>0</v>
      </c>
    </row>
    <row r="86" ht="12.75">
      <c r="A86" s="9"/>
      <c r="B86" s="58" t="s">
        <v>54</v>
      </c>
      <c r="C86" s="1"/>
      <c r="D86" s="1"/>
      <c r="E86" s="59" t="s">
        <v>143</v>
      </c>
      <c r="F86" s="1"/>
      <c r="G86" s="1"/>
      <c r="H86" s="50"/>
      <c r="I86" s="1"/>
      <c r="J86" s="50"/>
      <c r="K86" s="1"/>
      <c r="L86" s="1"/>
      <c r="M86" s="12"/>
      <c r="N86" s="2"/>
      <c r="O86" s="2"/>
      <c r="P86" s="2"/>
      <c r="Q86" s="2"/>
    </row>
    <row r="87" ht="12.75">
      <c r="A87" s="9"/>
      <c r="B87" s="58" t="s">
        <v>56</v>
      </c>
      <c r="C87" s="1"/>
      <c r="D87" s="1"/>
      <c r="E87" s="59" t="s">
        <v>144</v>
      </c>
      <c r="F87" s="1"/>
      <c r="G87" s="1"/>
      <c r="H87" s="50"/>
      <c r="I87" s="1"/>
      <c r="J87" s="50"/>
      <c r="K87" s="1"/>
      <c r="L87" s="1"/>
      <c r="M87" s="12"/>
      <c r="N87" s="2"/>
      <c r="O87" s="2"/>
      <c r="P87" s="2"/>
      <c r="Q87" s="2"/>
    </row>
    <row r="88" ht="12.75">
      <c r="A88" s="9"/>
      <c r="B88" s="58" t="s">
        <v>57</v>
      </c>
      <c r="C88" s="1"/>
      <c r="D88" s="1"/>
      <c r="E88" s="59" t="s">
        <v>145</v>
      </c>
      <c r="F88" s="1"/>
      <c r="G88" s="1"/>
      <c r="H88" s="50"/>
      <c r="I88" s="1"/>
      <c r="J88" s="50"/>
      <c r="K88" s="1"/>
      <c r="L88" s="1"/>
      <c r="M88" s="12"/>
      <c r="N88" s="2"/>
      <c r="O88" s="2"/>
      <c r="P88" s="2"/>
      <c r="Q88" s="2"/>
    </row>
    <row r="89" thickBot="1" ht="12.75">
      <c r="A89" s="9"/>
      <c r="B89" s="60" t="s">
        <v>59</v>
      </c>
      <c r="C89" s="31"/>
      <c r="D89" s="31"/>
      <c r="E89" s="61" t="s">
        <v>60</v>
      </c>
      <c r="F89" s="31"/>
      <c r="G89" s="31"/>
      <c r="H89" s="62"/>
      <c r="I89" s="31"/>
      <c r="J89" s="62"/>
      <c r="K89" s="31"/>
      <c r="L89" s="31"/>
      <c r="M89" s="12"/>
      <c r="N89" s="2"/>
      <c r="O89" s="2"/>
      <c r="P89" s="2"/>
      <c r="Q89" s="2"/>
    </row>
    <row r="90" thickTop="1" ht="12.75">
      <c r="A90" s="9"/>
      <c r="B90" s="51">
        <v>12</v>
      </c>
      <c r="C90" s="52" t="s">
        <v>146</v>
      </c>
      <c r="D90" s="52">
        <v>1</v>
      </c>
      <c r="E90" s="52" t="s">
        <v>147</v>
      </c>
      <c r="F90" s="52" t="s">
        <v>7</v>
      </c>
      <c r="G90" s="53" t="s">
        <v>103</v>
      </c>
      <c r="H90" s="63">
        <v>305.95699999999999</v>
      </c>
      <c r="I90" s="37">
        <f>ROUND(0,2)</f>
        <v>0</v>
      </c>
      <c r="J90" s="64">
        <f>ROUND(I90*H90,2)</f>
        <v>0</v>
      </c>
      <c r="K90" s="65">
        <v>0.20999999999999999</v>
      </c>
      <c r="L90" s="66">
        <f>IF(ISNUMBER(K90),ROUND(J90*(K90+1),2),0)</f>
        <v>0</v>
      </c>
      <c r="M90" s="12"/>
      <c r="N90" s="2"/>
      <c r="O90" s="2"/>
      <c r="P90" s="2"/>
      <c r="Q90" s="4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8" t="s">
        <v>54</v>
      </c>
      <c r="C91" s="1"/>
      <c r="D91" s="1"/>
      <c r="E91" s="59" t="s">
        <v>148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ht="12.75">
      <c r="A92" s="9"/>
      <c r="B92" s="58" t="s">
        <v>56</v>
      </c>
      <c r="C92" s="1"/>
      <c r="D92" s="1"/>
      <c r="E92" s="59" t="s">
        <v>149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ht="12.75">
      <c r="A93" s="9"/>
      <c r="B93" s="58" t="s">
        <v>57</v>
      </c>
      <c r="C93" s="1"/>
      <c r="D93" s="1"/>
      <c r="E93" s="59" t="s">
        <v>150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 ht="12.75">
      <c r="A94" s="9"/>
      <c r="B94" s="60" t="s">
        <v>59</v>
      </c>
      <c r="C94" s="31"/>
      <c r="D94" s="31"/>
      <c r="E94" s="61" t="s">
        <v>60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 ht="12.75">
      <c r="A95" s="9"/>
      <c r="B95" s="51">
        <v>13</v>
      </c>
      <c r="C95" s="52" t="s">
        <v>146</v>
      </c>
      <c r="D95" s="52">
        <v>2</v>
      </c>
      <c r="E95" s="52" t="s">
        <v>147</v>
      </c>
      <c r="F95" s="52" t="s">
        <v>7</v>
      </c>
      <c r="G95" s="53" t="s">
        <v>103</v>
      </c>
      <c r="H95" s="63">
        <v>103.59999999999999</v>
      </c>
      <c r="I95" s="37">
        <f>ROUND(0,2)</f>
        <v>0</v>
      </c>
      <c r="J95" s="64">
        <f>ROUND(I95*H95,2)</f>
        <v>0</v>
      </c>
      <c r="K95" s="65">
        <v>0.20999999999999999</v>
      </c>
      <c r="L95" s="66">
        <f>IF(ISNUMBER(K95),ROUND(J95*(K95+1),2),0)</f>
        <v>0</v>
      </c>
      <c r="M95" s="12"/>
      <c r="N95" s="2"/>
      <c r="O95" s="2"/>
      <c r="P95" s="2"/>
      <c r="Q95" s="43">
        <f>IF(ISNUMBER(K95),IF(H95&gt;0,IF(I95&gt;0,J95,0),0),0)</f>
        <v>0</v>
      </c>
      <c r="R95" s="27">
        <f>IF(ISNUMBER(K95)=FALSE,J95,0)</f>
        <v>0</v>
      </c>
    </row>
    <row r="96" ht="12.75">
      <c r="A96" s="9"/>
      <c r="B96" s="58" t="s">
        <v>54</v>
      </c>
      <c r="C96" s="1"/>
      <c r="D96" s="1"/>
      <c r="E96" s="59" t="s">
        <v>151</v>
      </c>
      <c r="F96" s="1"/>
      <c r="G96" s="1"/>
      <c r="H96" s="50"/>
      <c r="I96" s="1"/>
      <c r="J96" s="50"/>
      <c r="K96" s="1"/>
      <c r="L96" s="1"/>
      <c r="M96" s="12"/>
      <c r="N96" s="2"/>
      <c r="O96" s="2"/>
      <c r="P96" s="2"/>
      <c r="Q96" s="2"/>
    </row>
    <row r="97" ht="12.75">
      <c r="A97" s="9"/>
      <c r="B97" s="58" t="s">
        <v>56</v>
      </c>
      <c r="C97" s="1"/>
      <c r="D97" s="1"/>
      <c r="E97" s="59" t="s">
        <v>152</v>
      </c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ht="12.75">
      <c r="A98" s="9"/>
      <c r="B98" s="58" t="s">
        <v>57</v>
      </c>
      <c r="C98" s="1"/>
      <c r="D98" s="1"/>
      <c r="E98" s="59" t="s">
        <v>150</v>
      </c>
      <c r="F98" s="1"/>
      <c r="G98" s="1"/>
      <c r="H98" s="50"/>
      <c r="I98" s="1"/>
      <c r="J98" s="50"/>
      <c r="K98" s="1"/>
      <c r="L98" s="1"/>
      <c r="M98" s="12"/>
      <c r="N98" s="2"/>
      <c r="O98" s="2"/>
      <c r="P98" s="2"/>
      <c r="Q98" s="2"/>
    </row>
    <row r="99" thickBot="1" ht="12.75">
      <c r="A99" s="9"/>
      <c r="B99" s="60" t="s">
        <v>59</v>
      </c>
      <c r="C99" s="31"/>
      <c r="D99" s="31"/>
      <c r="E99" s="61" t="s">
        <v>60</v>
      </c>
      <c r="F99" s="31"/>
      <c r="G99" s="31"/>
      <c r="H99" s="62"/>
      <c r="I99" s="31"/>
      <c r="J99" s="62"/>
      <c r="K99" s="31"/>
      <c r="L99" s="31"/>
      <c r="M99" s="12"/>
      <c r="N99" s="2"/>
      <c r="O99" s="2"/>
      <c r="P99" s="2"/>
      <c r="Q99" s="2"/>
    </row>
    <row r="100" thickTop="1" ht="12.75">
      <c r="A100" s="9"/>
      <c r="B100" s="51">
        <v>14</v>
      </c>
      <c r="C100" s="52" t="s">
        <v>146</v>
      </c>
      <c r="D100" s="52">
        <v>3</v>
      </c>
      <c r="E100" s="52" t="s">
        <v>147</v>
      </c>
      <c r="F100" s="52" t="s">
        <v>7</v>
      </c>
      <c r="G100" s="53" t="s">
        <v>103</v>
      </c>
      <c r="H100" s="63">
        <v>180.30000000000001</v>
      </c>
      <c r="I100" s="37">
        <f>ROUND(0,2)</f>
        <v>0</v>
      </c>
      <c r="J100" s="64">
        <f>ROUND(I100*H100,2)</f>
        <v>0</v>
      </c>
      <c r="K100" s="65">
        <v>0.20999999999999999</v>
      </c>
      <c r="L100" s="66">
        <f>IF(ISNUMBER(K100),ROUND(J100*(K100+1),2),0)</f>
        <v>0</v>
      </c>
      <c r="M100" s="12"/>
      <c r="N100" s="2"/>
      <c r="O100" s="2"/>
      <c r="P100" s="2"/>
      <c r="Q100" s="43">
        <f>IF(ISNUMBER(K100),IF(H100&gt;0,IF(I100&gt;0,J100,0),0),0)</f>
        <v>0</v>
      </c>
      <c r="R100" s="27">
        <f>IF(ISNUMBER(K100)=FALSE,J100,0)</f>
        <v>0</v>
      </c>
    </row>
    <row r="101" ht="12.75">
      <c r="A101" s="9"/>
      <c r="B101" s="58" t="s">
        <v>54</v>
      </c>
      <c r="C101" s="1"/>
      <c r="D101" s="1"/>
      <c r="E101" s="59" t="s">
        <v>153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ht="12.75">
      <c r="A102" s="9"/>
      <c r="B102" s="58" t="s">
        <v>56</v>
      </c>
      <c r="C102" s="1"/>
      <c r="D102" s="1"/>
      <c r="E102" s="59" t="s">
        <v>154</v>
      </c>
      <c r="F102" s="1"/>
      <c r="G102" s="1"/>
      <c r="H102" s="50"/>
      <c r="I102" s="1"/>
      <c r="J102" s="50"/>
      <c r="K102" s="1"/>
      <c r="L102" s="1"/>
      <c r="M102" s="12"/>
      <c r="N102" s="2"/>
      <c r="O102" s="2"/>
      <c r="P102" s="2"/>
      <c r="Q102" s="2"/>
    </row>
    <row r="103" ht="12.75">
      <c r="A103" s="9"/>
      <c r="B103" s="58" t="s">
        <v>57</v>
      </c>
      <c r="C103" s="1"/>
      <c r="D103" s="1"/>
      <c r="E103" s="59" t="s">
        <v>150</v>
      </c>
      <c r="F103" s="1"/>
      <c r="G103" s="1"/>
      <c r="H103" s="50"/>
      <c r="I103" s="1"/>
      <c r="J103" s="50"/>
      <c r="K103" s="1"/>
      <c r="L103" s="1"/>
      <c r="M103" s="12"/>
      <c r="N103" s="2"/>
      <c r="O103" s="2"/>
      <c r="P103" s="2"/>
      <c r="Q103" s="2"/>
    </row>
    <row r="104" thickBot="1" ht="12.75">
      <c r="A104" s="9"/>
      <c r="B104" s="60" t="s">
        <v>59</v>
      </c>
      <c r="C104" s="31"/>
      <c r="D104" s="31"/>
      <c r="E104" s="61" t="s">
        <v>60</v>
      </c>
      <c r="F104" s="31"/>
      <c r="G104" s="31"/>
      <c r="H104" s="62"/>
      <c r="I104" s="31"/>
      <c r="J104" s="62"/>
      <c r="K104" s="31"/>
      <c r="L104" s="31"/>
      <c r="M104" s="12"/>
      <c r="N104" s="2"/>
      <c r="O104" s="2"/>
      <c r="P104" s="2"/>
      <c r="Q104" s="2"/>
    </row>
    <row r="105" thickTop="1" ht="12.75">
      <c r="A105" s="9"/>
      <c r="B105" s="51">
        <v>15</v>
      </c>
      <c r="C105" s="52" t="s">
        <v>155</v>
      </c>
      <c r="D105" s="52" t="s">
        <v>7</v>
      </c>
      <c r="E105" s="52" t="s">
        <v>156</v>
      </c>
      <c r="F105" s="52" t="s">
        <v>7</v>
      </c>
      <c r="G105" s="53" t="s">
        <v>103</v>
      </c>
      <c r="H105" s="63">
        <v>19.567</v>
      </c>
      <c r="I105" s="37">
        <f>ROUND(0,2)</f>
        <v>0</v>
      </c>
      <c r="J105" s="64">
        <f>ROUND(I105*H105,2)</f>
        <v>0</v>
      </c>
      <c r="K105" s="65">
        <v>0.20999999999999999</v>
      </c>
      <c r="L105" s="66">
        <f>IF(ISNUMBER(K105),ROUND(J105*(K105+1),2),0)</f>
        <v>0</v>
      </c>
      <c r="M105" s="12"/>
      <c r="N105" s="2"/>
      <c r="O105" s="2"/>
      <c r="P105" s="2"/>
      <c r="Q105" s="43">
        <f>IF(ISNUMBER(K105),IF(H105&gt;0,IF(I105&gt;0,J105,0),0),0)</f>
        <v>0</v>
      </c>
      <c r="R105" s="27">
        <f>IF(ISNUMBER(K105)=FALSE,J105,0)</f>
        <v>0</v>
      </c>
    </row>
    <row r="106" ht="12.75">
      <c r="A106" s="9"/>
      <c r="B106" s="58" t="s">
        <v>54</v>
      </c>
      <c r="C106" s="1"/>
      <c r="D106" s="1"/>
      <c r="E106" s="59" t="s">
        <v>157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ht="12.75">
      <c r="A107" s="9"/>
      <c r="B107" s="58" t="s">
        <v>56</v>
      </c>
      <c r="C107" s="1"/>
      <c r="D107" s="1"/>
      <c r="E107" s="59" t="s">
        <v>158</v>
      </c>
      <c r="F107" s="1"/>
      <c r="G107" s="1"/>
      <c r="H107" s="50"/>
      <c r="I107" s="1"/>
      <c r="J107" s="50"/>
      <c r="K107" s="1"/>
      <c r="L107" s="1"/>
      <c r="M107" s="12"/>
      <c r="N107" s="2"/>
      <c r="O107" s="2"/>
      <c r="P107" s="2"/>
      <c r="Q107" s="2"/>
    </row>
    <row r="108" ht="12.75">
      <c r="A108" s="9"/>
      <c r="B108" s="58" t="s">
        <v>57</v>
      </c>
      <c r="C108" s="1"/>
      <c r="D108" s="1"/>
      <c r="E108" s="59" t="s">
        <v>159</v>
      </c>
      <c r="F108" s="1"/>
      <c r="G108" s="1"/>
      <c r="H108" s="50"/>
      <c r="I108" s="1"/>
      <c r="J108" s="50"/>
      <c r="K108" s="1"/>
      <c r="L108" s="1"/>
      <c r="M108" s="12"/>
      <c r="N108" s="2"/>
      <c r="O108" s="2"/>
      <c r="P108" s="2"/>
      <c r="Q108" s="2"/>
    </row>
    <row r="109" thickBot="1" ht="12.75">
      <c r="A109" s="9"/>
      <c r="B109" s="60" t="s">
        <v>59</v>
      </c>
      <c r="C109" s="31"/>
      <c r="D109" s="31"/>
      <c r="E109" s="61" t="s">
        <v>60</v>
      </c>
      <c r="F109" s="31"/>
      <c r="G109" s="31"/>
      <c r="H109" s="62"/>
      <c r="I109" s="31"/>
      <c r="J109" s="62"/>
      <c r="K109" s="31"/>
      <c r="L109" s="31"/>
      <c r="M109" s="12"/>
      <c r="N109" s="2"/>
      <c r="O109" s="2"/>
      <c r="P109" s="2"/>
      <c r="Q109" s="2"/>
    </row>
    <row r="110" thickTop="1" ht="12.75">
      <c r="A110" s="9"/>
      <c r="B110" s="51">
        <v>16</v>
      </c>
      <c r="C110" s="52" t="s">
        <v>160</v>
      </c>
      <c r="D110" s="52" t="s">
        <v>7</v>
      </c>
      <c r="E110" s="52" t="s">
        <v>161</v>
      </c>
      <c r="F110" s="52" t="s">
        <v>7</v>
      </c>
      <c r="G110" s="53" t="s">
        <v>103</v>
      </c>
      <c r="H110" s="63">
        <v>111.51000000000001</v>
      </c>
      <c r="I110" s="37">
        <f>ROUND(0,2)</f>
        <v>0</v>
      </c>
      <c r="J110" s="64">
        <f>ROUND(I110*H110,2)</f>
        <v>0</v>
      </c>
      <c r="K110" s="65">
        <v>0.20999999999999999</v>
      </c>
      <c r="L110" s="66">
        <f>IF(ISNUMBER(K110),ROUND(J110*(K110+1),2),0)</f>
        <v>0</v>
      </c>
      <c r="M110" s="12"/>
      <c r="N110" s="2"/>
      <c r="O110" s="2"/>
      <c r="P110" s="2"/>
      <c r="Q110" s="43">
        <f>IF(ISNUMBER(K110),IF(H110&gt;0,IF(I110&gt;0,J110,0),0),0)</f>
        <v>0</v>
      </c>
      <c r="R110" s="27">
        <f>IF(ISNUMBER(K110)=FALSE,J110,0)</f>
        <v>0</v>
      </c>
    </row>
    <row r="111" ht="12.75">
      <c r="A111" s="9"/>
      <c r="B111" s="58" t="s">
        <v>54</v>
      </c>
      <c r="C111" s="1"/>
      <c r="D111" s="1"/>
      <c r="E111" s="59" t="s">
        <v>162</v>
      </c>
      <c r="F111" s="1"/>
      <c r="G111" s="1"/>
      <c r="H111" s="50"/>
      <c r="I111" s="1"/>
      <c r="J111" s="50"/>
      <c r="K111" s="1"/>
      <c r="L111" s="1"/>
      <c r="M111" s="12"/>
      <c r="N111" s="2"/>
      <c r="O111" s="2"/>
      <c r="P111" s="2"/>
      <c r="Q111" s="2"/>
    </row>
    <row r="112" ht="12.75">
      <c r="A112" s="9"/>
      <c r="B112" s="58" t="s">
        <v>56</v>
      </c>
      <c r="C112" s="1"/>
      <c r="D112" s="1"/>
      <c r="E112" s="59" t="s">
        <v>163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ht="12.75">
      <c r="A113" s="9"/>
      <c r="B113" s="58" t="s">
        <v>57</v>
      </c>
      <c r="C113" s="1"/>
      <c r="D113" s="1"/>
      <c r="E113" s="59" t="s">
        <v>159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thickBot="1" ht="12.75">
      <c r="A114" s="9"/>
      <c r="B114" s="60" t="s">
        <v>59</v>
      </c>
      <c r="C114" s="31"/>
      <c r="D114" s="31"/>
      <c r="E114" s="61" t="s">
        <v>60</v>
      </c>
      <c r="F114" s="31"/>
      <c r="G114" s="31"/>
      <c r="H114" s="62"/>
      <c r="I114" s="31"/>
      <c r="J114" s="62"/>
      <c r="K114" s="31"/>
      <c r="L114" s="31"/>
      <c r="M114" s="12"/>
      <c r="N114" s="2"/>
      <c r="O114" s="2"/>
      <c r="P114" s="2"/>
      <c r="Q114" s="2"/>
    </row>
    <row r="115" thickTop="1" ht="12.75">
      <c r="A115" s="9"/>
      <c r="B115" s="51">
        <v>17</v>
      </c>
      <c r="C115" s="52" t="s">
        <v>164</v>
      </c>
      <c r="D115" s="52">
        <v>1</v>
      </c>
      <c r="E115" s="52" t="s">
        <v>165</v>
      </c>
      <c r="F115" s="52" t="s">
        <v>7</v>
      </c>
      <c r="G115" s="53" t="s">
        <v>103</v>
      </c>
      <c r="H115" s="63">
        <v>246.5</v>
      </c>
      <c r="I115" s="37">
        <f>ROUND(0,2)</f>
        <v>0</v>
      </c>
      <c r="J115" s="64">
        <f>ROUND(I115*H115,2)</f>
        <v>0</v>
      </c>
      <c r="K115" s="65">
        <v>0.20999999999999999</v>
      </c>
      <c r="L115" s="66">
        <f>IF(ISNUMBER(K115),ROUND(J115*(K115+1),2),0)</f>
        <v>0</v>
      </c>
      <c r="M115" s="12"/>
      <c r="N115" s="2"/>
      <c r="O115" s="2"/>
      <c r="P115" s="2"/>
      <c r="Q115" s="43">
        <f>IF(ISNUMBER(K115),IF(H115&gt;0,IF(I115&gt;0,J115,0),0),0)</f>
        <v>0</v>
      </c>
      <c r="R115" s="27">
        <f>IF(ISNUMBER(K115)=FALSE,J115,0)</f>
        <v>0</v>
      </c>
    </row>
    <row r="116" ht="12.75">
      <c r="A116" s="9"/>
      <c r="B116" s="58" t="s">
        <v>54</v>
      </c>
      <c r="C116" s="1"/>
      <c r="D116" s="1"/>
      <c r="E116" s="59" t="s">
        <v>166</v>
      </c>
      <c r="F116" s="1"/>
      <c r="G116" s="1"/>
      <c r="H116" s="50"/>
      <c r="I116" s="1"/>
      <c r="J116" s="50"/>
      <c r="K116" s="1"/>
      <c r="L116" s="1"/>
      <c r="M116" s="12"/>
      <c r="N116" s="2"/>
      <c r="O116" s="2"/>
      <c r="P116" s="2"/>
      <c r="Q116" s="2"/>
    </row>
    <row r="117" ht="12.75">
      <c r="A117" s="9"/>
      <c r="B117" s="58" t="s">
        <v>56</v>
      </c>
      <c r="C117" s="1"/>
      <c r="D117" s="1"/>
      <c r="E117" s="59" t="s">
        <v>167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ht="12.75">
      <c r="A118" s="9"/>
      <c r="B118" s="58" t="s">
        <v>57</v>
      </c>
      <c r="C118" s="1"/>
      <c r="D118" s="1"/>
      <c r="E118" s="59" t="s">
        <v>168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thickBot="1" ht="12.75">
      <c r="A119" s="9"/>
      <c r="B119" s="60" t="s">
        <v>59</v>
      </c>
      <c r="C119" s="31"/>
      <c r="D119" s="31"/>
      <c r="E119" s="61" t="s">
        <v>60</v>
      </c>
      <c r="F119" s="31"/>
      <c r="G119" s="31"/>
      <c r="H119" s="62"/>
      <c r="I119" s="31"/>
      <c r="J119" s="62"/>
      <c r="K119" s="31"/>
      <c r="L119" s="31"/>
      <c r="M119" s="12"/>
      <c r="N119" s="2"/>
      <c r="O119" s="2"/>
      <c r="P119" s="2"/>
      <c r="Q119" s="2"/>
    </row>
    <row r="120" thickTop="1" ht="12.75">
      <c r="A120" s="9"/>
      <c r="B120" s="51">
        <v>18</v>
      </c>
      <c r="C120" s="52" t="s">
        <v>164</v>
      </c>
      <c r="D120" s="52">
        <v>2</v>
      </c>
      <c r="E120" s="52" t="s">
        <v>165</v>
      </c>
      <c r="F120" s="52" t="s">
        <v>7</v>
      </c>
      <c r="G120" s="53" t="s">
        <v>103</v>
      </c>
      <c r="H120" s="63">
        <v>627.5</v>
      </c>
      <c r="I120" s="37">
        <f>ROUND(0,2)</f>
        <v>0</v>
      </c>
      <c r="J120" s="64">
        <f>ROUND(I120*H120,2)</f>
        <v>0</v>
      </c>
      <c r="K120" s="65">
        <v>0.20999999999999999</v>
      </c>
      <c r="L120" s="66">
        <f>IF(ISNUMBER(K120),ROUND(J120*(K120+1),2),0)</f>
        <v>0</v>
      </c>
      <c r="M120" s="12"/>
      <c r="N120" s="2"/>
      <c r="O120" s="2"/>
      <c r="P120" s="2"/>
      <c r="Q120" s="43">
        <f>IF(ISNUMBER(K120),IF(H120&gt;0,IF(I120&gt;0,J120,0),0),0)</f>
        <v>0</v>
      </c>
      <c r="R120" s="27">
        <f>IF(ISNUMBER(K120)=FALSE,J120,0)</f>
        <v>0</v>
      </c>
    </row>
    <row r="121" ht="12.75">
      <c r="A121" s="9"/>
      <c r="B121" s="58" t="s">
        <v>54</v>
      </c>
      <c r="C121" s="1"/>
      <c r="D121" s="1"/>
      <c r="E121" s="59" t="s">
        <v>169</v>
      </c>
      <c r="F121" s="1"/>
      <c r="G121" s="1"/>
      <c r="H121" s="50"/>
      <c r="I121" s="1"/>
      <c r="J121" s="50"/>
      <c r="K121" s="1"/>
      <c r="L121" s="1"/>
      <c r="M121" s="12"/>
      <c r="N121" s="2"/>
      <c r="O121" s="2"/>
      <c r="P121" s="2"/>
      <c r="Q121" s="2"/>
    </row>
    <row r="122" ht="12.75">
      <c r="A122" s="9"/>
      <c r="B122" s="58" t="s">
        <v>56</v>
      </c>
      <c r="C122" s="1"/>
      <c r="D122" s="1"/>
      <c r="E122" s="59" t="s">
        <v>170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ht="12.75">
      <c r="A123" s="9"/>
      <c r="B123" s="58" t="s">
        <v>57</v>
      </c>
      <c r="C123" s="1"/>
      <c r="D123" s="1"/>
      <c r="E123" s="59" t="s">
        <v>171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 thickBot="1" ht="12.75">
      <c r="A124" s="9"/>
      <c r="B124" s="60" t="s">
        <v>59</v>
      </c>
      <c r="C124" s="31"/>
      <c r="D124" s="31"/>
      <c r="E124" s="61" t="s">
        <v>60</v>
      </c>
      <c r="F124" s="31"/>
      <c r="G124" s="31"/>
      <c r="H124" s="62"/>
      <c r="I124" s="31"/>
      <c r="J124" s="62"/>
      <c r="K124" s="31"/>
      <c r="L124" s="31"/>
      <c r="M124" s="12"/>
      <c r="N124" s="2"/>
      <c r="O124" s="2"/>
      <c r="P124" s="2"/>
      <c r="Q124" s="2"/>
    </row>
    <row r="125" thickTop="1" ht="12.75">
      <c r="A125" s="9"/>
      <c r="B125" s="51">
        <v>19</v>
      </c>
      <c r="C125" s="52" t="s">
        <v>172</v>
      </c>
      <c r="D125" s="52" t="s">
        <v>7</v>
      </c>
      <c r="E125" s="52" t="s">
        <v>173</v>
      </c>
      <c r="F125" s="52" t="s">
        <v>7</v>
      </c>
      <c r="G125" s="53" t="s">
        <v>103</v>
      </c>
      <c r="H125" s="63">
        <v>37.899999999999999</v>
      </c>
      <c r="I125" s="37">
        <f>ROUND(0,2)</f>
        <v>0</v>
      </c>
      <c r="J125" s="64">
        <f>ROUND(I125*H125,2)</f>
        <v>0</v>
      </c>
      <c r="K125" s="65">
        <v>0.20999999999999999</v>
      </c>
      <c r="L125" s="66">
        <f>IF(ISNUMBER(K125),ROUND(J125*(K125+1),2),0)</f>
        <v>0</v>
      </c>
      <c r="M125" s="12"/>
      <c r="N125" s="2"/>
      <c r="O125" s="2"/>
      <c r="P125" s="2"/>
      <c r="Q125" s="43">
        <f>IF(ISNUMBER(K125),IF(H125&gt;0,IF(I125&gt;0,J125,0),0),0)</f>
        <v>0</v>
      </c>
      <c r="R125" s="27">
        <f>IF(ISNUMBER(K125)=FALSE,J125,0)</f>
        <v>0</v>
      </c>
    </row>
    <row r="126" ht="12.75">
      <c r="A126" s="9"/>
      <c r="B126" s="58" t="s">
        <v>54</v>
      </c>
      <c r="C126" s="1"/>
      <c r="D126" s="1"/>
      <c r="E126" s="59" t="s">
        <v>174</v>
      </c>
      <c r="F126" s="1"/>
      <c r="G126" s="1"/>
      <c r="H126" s="50"/>
      <c r="I126" s="1"/>
      <c r="J126" s="50"/>
      <c r="K126" s="1"/>
      <c r="L126" s="1"/>
      <c r="M126" s="12"/>
      <c r="N126" s="2"/>
      <c r="O126" s="2"/>
      <c r="P126" s="2"/>
      <c r="Q126" s="2"/>
    </row>
    <row r="127" ht="12.75">
      <c r="A127" s="9"/>
      <c r="B127" s="58" t="s">
        <v>56</v>
      </c>
      <c r="C127" s="1"/>
      <c r="D127" s="1"/>
      <c r="E127" s="59" t="s">
        <v>175</v>
      </c>
      <c r="F127" s="1"/>
      <c r="G127" s="1"/>
      <c r="H127" s="50"/>
      <c r="I127" s="1"/>
      <c r="J127" s="50"/>
      <c r="K127" s="1"/>
      <c r="L127" s="1"/>
      <c r="M127" s="12"/>
      <c r="N127" s="2"/>
      <c r="O127" s="2"/>
      <c r="P127" s="2"/>
      <c r="Q127" s="2"/>
    </row>
    <row r="128" ht="12.75">
      <c r="A128" s="9"/>
      <c r="B128" s="58" t="s">
        <v>57</v>
      </c>
      <c r="C128" s="1"/>
      <c r="D128" s="1"/>
      <c r="E128" s="59" t="s">
        <v>176</v>
      </c>
      <c r="F128" s="1"/>
      <c r="G128" s="1"/>
      <c r="H128" s="50"/>
      <c r="I128" s="1"/>
      <c r="J128" s="50"/>
      <c r="K128" s="1"/>
      <c r="L128" s="1"/>
      <c r="M128" s="12"/>
      <c r="N128" s="2"/>
      <c r="O128" s="2"/>
      <c r="P128" s="2"/>
      <c r="Q128" s="2"/>
    </row>
    <row r="129" thickBot="1" ht="12.75">
      <c r="A129" s="9"/>
      <c r="B129" s="60" t="s">
        <v>59</v>
      </c>
      <c r="C129" s="31"/>
      <c r="D129" s="31"/>
      <c r="E129" s="61" t="s">
        <v>60</v>
      </c>
      <c r="F129" s="31"/>
      <c r="G129" s="31"/>
      <c r="H129" s="62"/>
      <c r="I129" s="31"/>
      <c r="J129" s="62"/>
      <c r="K129" s="31"/>
      <c r="L129" s="31"/>
      <c r="M129" s="12"/>
      <c r="N129" s="2"/>
      <c r="O129" s="2"/>
      <c r="P129" s="2"/>
      <c r="Q129" s="2"/>
    </row>
    <row r="130" thickTop="1" ht="12.75">
      <c r="A130" s="9"/>
      <c r="B130" s="51">
        <v>20</v>
      </c>
      <c r="C130" s="52" t="s">
        <v>177</v>
      </c>
      <c r="D130" s="52" t="s">
        <v>7</v>
      </c>
      <c r="E130" s="52" t="s">
        <v>178</v>
      </c>
      <c r="F130" s="52" t="s">
        <v>7</v>
      </c>
      <c r="G130" s="53" t="s">
        <v>103</v>
      </c>
      <c r="H130" s="63">
        <v>103.59999999999999</v>
      </c>
      <c r="I130" s="37">
        <f>ROUND(0,2)</f>
        <v>0</v>
      </c>
      <c r="J130" s="64">
        <f>ROUND(I130*H130,2)</f>
        <v>0</v>
      </c>
      <c r="K130" s="65">
        <v>0.20999999999999999</v>
      </c>
      <c r="L130" s="66">
        <f>IF(ISNUMBER(K130),ROUND(J130*(K130+1),2),0)</f>
        <v>0</v>
      </c>
      <c r="M130" s="12"/>
      <c r="N130" s="2"/>
      <c r="O130" s="2"/>
      <c r="P130" s="2"/>
      <c r="Q130" s="43">
        <f>IF(ISNUMBER(K130),IF(H130&gt;0,IF(I130&gt;0,J130,0),0),0)</f>
        <v>0</v>
      </c>
      <c r="R130" s="27">
        <f>IF(ISNUMBER(K130)=FALSE,J130,0)</f>
        <v>0</v>
      </c>
    </row>
    <row r="131" ht="12.75">
      <c r="A131" s="9"/>
      <c r="B131" s="58" t="s">
        <v>54</v>
      </c>
      <c r="C131" s="1"/>
      <c r="D131" s="1"/>
      <c r="E131" s="59" t="s">
        <v>179</v>
      </c>
      <c r="F131" s="1"/>
      <c r="G131" s="1"/>
      <c r="H131" s="50"/>
      <c r="I131" s="1"/>
      <c r="J131" s="50"/>
      <c r="K131" s="1"/>
      <c r="L131" s="1"/>
      <c r="M131" s="12"/>
      <c r="N131" s="2"/>
      <c r="O131" s="2"/>
      <c r="P131" s="2"/>
      <c r="Q131" s="2"/>
    </row>
    <row r="132" ht="12.75">
      <c r="A132" s="9"/>
      <c r="B132" s="58" t="s">
        <v>56</v>
      </c>
      <c r="C132" s="1"/>
      <c r="D132" s="1"/>
      <c r="E132" s="59" t="s">
        <v>180</v>
      </c>
      <c r="F132" s="1"/>
      <c r="G132" s="1"/>
      <c r="H132" s="50"/>
      <c r="I132" s="1"/>
      <c r="J132" s="50"/>
      <c r="K132" s="1"/>
      <c r="L132" s="1"/>
      <c r="M132" s="12"/>
      <c r="N132" s="2"/>
      <c r="O132" s="2"/>
      <c r="P132" s="2"/>
      <c r="Q132" s="2"/>
    </row>
    <row r="133" ht="12.75">
      <c r="A133" s="9"/>
      <c r="B133" s="58" t="s">
        <v>57</v>
      </c>
      <c r="C133" s="1"/>
      <c r="D133" s="1"/>
      <c r="E133" s="59" t="s">
        <v>181</v>
      </c>
      <c r="F133" s="1"/>
      <c r="G133" s="1"/>
      <c r="H133" s="50"/>
      <c r="I133" s="1"/>
      <c r="J133" s="50"/>
      <c r="K133" s="1"/>
      <c r="L133" s="1"/>
      <c r="M133" s="12"/>
      <c r="N133" s="2"/>
      <c r="O133" s="2"/>
      <c r="P133" s="2"/>
      <c r="Q133" s="2"/>
    </row>
    <row r="134" thickBot="1" ht="12.75">
      <c r="A134" s="9"/>
      <c r="B134" s="60" t="s">
        <v>59</v>
      </c>
      <c r="C134" s="31"/>
      <c r="D134" s="31"/>
      <c r="E134" s="61" t="s">
        <v>60</v>
      </c>
      <c r="F134" s="31"/>
      <c r="G134" s="31"/>
      <c r="H134" s="62"/>
      <c r="I134" s="31"/>
      <c r="J134" s="62"/>
      <c r="K134" s="31"/>
      <c r="L134" s="31"/>
      <c r="M134" s="12"/>
      <c r="N134" s="2"/>
      <c r="O134" s="2"/>
      <c r="P134" s="2"/>
      <c r="Q134" s="2"/>
    </row>
    <row r="135" thickTop="1" ht="12.75">
      <c r="A135" s="9"/>
      <c r="B135" s="51">
        <v>21</v>
      </c>
      <c r="C135" s="52" t="s">
        <v>182</v>
      </c>
      <c r="D135" s="52" t="s">
        <v>7</v>
      </c>
      <c r="E135" s="52" t="s">
        <v>183</v>
      </c>
      <c r="F135" s="52" t="s">
        <v>7</v>
      </c>
      <c r="G135" s="53" t="s">
        <v>103</v>
      </c>
      <c r="H135" s="63">
        <v>95.067999999999998</v>
      </c>
      <c r="I135" s="37">
        <f>ROUND(0,2)</f>
        <v>0</v>
      </c>
      <c r="J135" s="64">
        <f>ROUND(I135*H135,2)</f>
        <v>0</v>
      </c>
      <c r="K135" s="65">
        <v>0.20999999999999999</v>
      </c>
      <c r="L135" s="66">
        <f>IF(ISNUMBER(K135),ROUND(J135*(K135+1),2),0)</f>
        <v>0</v>
      </c>
      <c r="M135" s="12"/>
      <c r="N135" s="2"/>
      <c r="O135" s="2"/>
      <c r="P135" s="2"/>
      <c r="Q135" s="43">
        <f>IF(ISNUMBER(K135),IF(H135&gt;0,IF(I135&gt;0,J135,0),0),0)</f>
        <v>0</v>
      </c>
      <c r="R135" s="27">
        <f>IF(ISNUMBER(K135)=FALSE,J135,0)</f>
        <v>0</v>
      </c>
    </row>
    <row r="136" ht="12.75">
      <c r="A136" s="9"/>
      <c r="B136" s="58" t="s">
        <v>54</v>
      </c>
      <c r="C136" s="1"/>
      <c r="D136" s="1"/>
      <c r="E136" s="59" t="s">
        <v>184</v>
      </c>
      <c r="F136" s="1"/>
      <c r="G136" s="1"/>
      <c r="H136" s="50"/>
      <c r="I136" s="1"/>
      <c r="J136" s="50"/>
      <c r="K136" s="1"/>
      <c r="L136" s="1"/>
      <c r="M136" s="12"/>
      <c r="N136" s="2"/>
      <c r="O136" s="2"/>
      <c r="P136" s="2"/>
      <c r="Q136" s="2"/>
    </row>
    <row r="137" ht="12.75">
      <c r="A137" s="9"/>
      <c r="B137" s="58" t="s">
        <v>56</v>
      </c>
      <c r="C137" s="1"/>
      <c r="D137" s="1"/>
      <c r="E137" s="59" t="s">
        <v>185</v>
      </c>
      <c r="F137" s="1"/>
      <c r="G137" s="1"/>
      <c r="H137" s="50"/>
      <c r="I137" s="1"/>
      <c r="J137" s="50"/>
      <c r="K137" s="1"/>
      <c r="L137" s="1"/>
      <c r="M137" s="12"/>
      <c r="N137" s="2"/>
      <c r="O137" s="2"/>
      <c r="P137" s="2"/>
      <c r="Q137" s="2"/>
    </row>
    <row r="138" ht="12.75">
      <c r="A138" s="9"/>
      <c r="B138" s="58" t="s">
        <v>57</v>
      </c>
      <c r="C138" s="1"/>
      <c r="D138" s="1"/>
      <c r="E138" s="59" t="s">
        <v>186</v>
      </c>
      <c r="F138" s="1"/>
      <c r="G138" s="1"/>
      <c r="H138" s="50"/>
      <c r="I138" s="1"/>
      <c r="J138" s="50"/>
      <c r="K138" s="1"/>
      <c r="L138" s="1"/>
      <c r="M138" s="12"/>
      <c r="N138" s="2"/>
      <c r="O138" s="2"/>
      <c r="P138" s="2"/>
      <c r="Q138" s="2"/>
    </row>
    <row r="139" thickBot="1" ht="12.75">
      <c r="A139" s="9"/>
      <c r="B139" s="60" t="s">
        <v>59</v>
      </c>
      <c r="C139" s="31"/>
      <c r="D139" s="31"/>
      <c r="E139" s="61" t="s">
        <v>60</v>
      </c>
      <c r="F139" s="31"/>
      <c r="G139" s="31"/>
      <c r="H139" s="62"/>
      <c r="I139" s="31"/>
      <c r="J139" s="62"/>
      <c r="K139" s="31"/>
      <c r="L139" s="31"/>
      <c r="M139" s="12"/>
      <c r="N139" s="2"/>
      <c r="O139" s="2"/>
      <c r="P139" s="2"/>
      <c r="Q139" s="2"/>
    </row>
    <row r="140" thickTop="1" ht="12.75">
      <c r="A140" s="9"/>
      <c r="B140" s="51">
        <v>22</v>
      </c>
      <c r="C140" s="52" t="s">
        <v>187</v>
      </c>
      <c r="D140" s="52" t="s">
        <v>7</v>
      </c>
      <c r="E140" s="52" t="s">
        <v>188</v>
      </c>
      <c r="F140" s="52" t="s">
        <v>7</v>
      </c>
      <c r="G140" s="53" t="s">
        <v>103</v>
      </c>
      <c r="H140" s="63">
        <v>30.446000000000002</v>
      </c>
      <c r="I140" s="37">
        <f>ROUND(0,2)</f>
        <v>0</v>
      </c>
      <c r="J140" s="64">
        <f>ROUND(I140*H140,2)</f>
        <v>0</v>
      </c>
      <c r="K140" s="65">
        <v>0.20999999999999999</v>
      </c>
      <c r="L140" s="66">
        <f>IF(ISNUMBER(K140),ROUND(J140*(K140+1),2),0)</f>
        <v>0</v>
      </c>
      <c r="M140" s="12"/>
      <c r="N140" s="2"/>
      <c r="O140" s="2"/>
      <c r="P140" s="2"/>
      <c r="Q140" s="43">
        <f>IF(ISNUMBER(K140),IF(H140&gt;0,IF(I140&gt;0,J140,0),0),0)</f>
        <v>0</v>
      </c>
      <c r="R140" s="27">
        <f>IF(ISNUMBER(K140)=FALSE,J140,0)</f>
        <v>0</v>
      </c>
    </row>
    <row r="141" ht="12.75">
      <c r="A141" s="9"/>
      <c r="B141" s="58" t="s">
        <v>54</v>
      </c>
      <c r="C141" s="1"/>
      <c r="D141" s="1"/>
      <c r="E141" s="59" t="s">
        <v>189</v>
      </c>
      <c r="F141" s="1"/>
      <c r="G141" s="1"/>
      <c r="H141" s="50"/>
      <c r="I141" s="1"/>
      <c r="J141" s="50"/>
      <c r="K141" s="1"/>
      <c r="L141" s="1"/>
      <c r="M141" s="12"/>
      <c r="N141" s="2"/>
      <c r="O141" s="2"/>
      <c r="P141" s="2"/>
      <c r="Q141" s="2"/>
    </row>
    <row r="142" ht="12.75">
      <c r="A142" s="9"/>
      <c r="B142" s="58" t="s">
        <v>56</v>
      </c>
      <c r="C142" s="1"/>
      <c r="D142" s="1"/>
      <c r="E142" s="59" t="s">
        <v>190</v>
      </c>
      <c r="F142" s="1"/>
      <c r="G142" s="1"/>
      <c r="H142" s="50"/>
      <c r="I142" s="1"/>
      <c r="J142" s="50"/>
      <c r="K142" s="1"/>
      <c r="L142" s="1"/>
      <c r="M142" s="12"/>
      <c r="N142" s="2"/>
      <c r="O142" s="2"/>
      <c r="P142" s="2"/>
      <c r="Q142" s="2"/>
    </row>
    <row r="143" ht="12.75">
      <c r="A143" s="9"/>
      <c r="B143" s="58" t="s">
        <v>57</v>
      </c>
      <c r="C143" s="1"/>
      <c r="D143" s="1"/>
      <c r="E143" s="59" t="s">
        <v>191</v>
      </c>
      <c r="F143" s="1"/>
      <c r="G143" s="1"/>
      <c r="H143" s="50"/>
      <c r="I143" s="1"/>
      <c r="J143" s="50"/>
      <c r="K143" s="1"/>
      <c r="L143" s="1"/>
      <c r="M143" s="12"/>
      <c r="N143" s="2"/>
      <c r="O143" s="2"/>
      <c r="P143" s="2"/>
      <c r="Q143" s="2"/>
    </row>
    <row r="144" thickBot="1" ht="12.75">
      <c r="A144" s="9"/>
      <c r="B144" s="60" t="s">
        <v>59</v>
      </c>
      <c r="C144" s="31"/>
      <c r="D144" s="31"/>
      <c r="E144" s="61" t="s">
        <v>60</v>
      </c>
      <c r="F144" s="31"/>
      <c r="G144" s="31"/>
      <c r="H144" s="62"/>
      <c r="I144" s="31"/>
      <c r="J144" s="62"/>
      <c r="K144" s="31"/>
      <c r="L144" s="31"/>
      <c r="M144" s="12"/>
      <c r="N144" s="2"/>
      <c r="O144" s="2"/>
      <c r="P144" s="2"/>
      <c r="Q144" s="2"/>
    </row>
    <row r="145" thickTop="1" ht="12.75">
      <c r="A145" s="9"/>
      <c r="B145" s="51">
        <v>23</v>
      </c>
      <c r="C145" s="52" t="s">
        <v>192</v>
      </c>
      <c r="D145" s="52" t="s">
        <v>7</v>
      </c>
      <c r="E145" s="52" t="s">
        <v>193</v>
      </c>
      <c r="F145" s="52" t="s">
        <v>7</v>
      </c>
      <c r="G145" s="53" t="s">
        <v>194</v>
      </c>
      <c r="H145" s="63">
        <v>288.48000000000002</v>
      </c>
      <c r="I145" s="37">
        <f>ROUND(0,2)</f>
        <v>0</v>
      </c>
      <c r="J145" s="64">
        <f>ROUND(I145*H145,2)</f>
        <v>0</v>
      </c>
      <c r="K145" s="65">
        <v>0.20999999999999999</v>
      </c>
      <c r="L145" s="66">
        <f>IF(ISNUMBER(K145),ROUND(J145*(K145+1),2),0)</f>
        <v>0</v>
      </c>
      <c r="M145" s="12"/>
      <c r="N145" s="2"/>
      <c r="O145" s="2"/>
      <c r="P145" s="2"/>
      <c r="Q145" s="43">
        <f>IF(ISNUMBER(K145),IF(H145&gt;0,IF(I145&gt;0,J145,0),0),0)</f>
        <v>0</v>
      </c>
      <c r="R145" s="27">
        <f>IF(ISNUMBER(K145)=FALSE,J145,0)</f>
        <v>0</v>
      </c>
    </row>
    <row r="146" ht="12.75">
      <c r="A146" s="9"/>
      <c r="B146" s="58" t="s">
        <v>54</v>
      </c>
      <c r="C146" s="1"/>
      <c r="D146" s="1"/>
      <c r="E146" s="59" t="s">
        <v>195</v>
      </c>
      <c r="F146" s="1"/>
      <c r="G146" s="1"/>
      <c r="H146" s="50"/>
      <c r="I146" s="1"/>
      <c r="J146" s="50"/>
      <c r="K146" s="1"/>
      <c r="L146" s="1"/>
      <c r="M146" s="12"/>
      <c r="N146" s="2"/>
      <c r="O146" s="2"/>
      <c r="P146" s="2"/>
      <c r="Q146" s="2"/>
    </row>
    <row r="147" ht="12.75">
      <c r="A147" s="9"/>
      <c r="B147" s="58" t="s">
        <v>56</v>
      </c>
      <c r="C147" s="1"/>
      <c r="D147" s="1"/>
      <c r="E147" s="59" t="s">
        <v>196</v>
      </c>
      <c r="F147" s="1"/>
      <c r="G147" s="1"/>
      <c r="H147" s="50"/>
      <c r="I147" s="1"/>
      <c r="J147" s="50"/>
      <c r="K147" s="1"/>
      <c r="L147" s="1"/>
      <c r="M147" s="12"/>
      <c r="N147" s="2"/>
      <c r="O147" s="2"/>
      <c r="P147" s="2"/>
      <c r="Q147" s="2"/>
    </row>
    <row r="148" ht="12.75">
      <c r="A148" s="9"/>
      <c r="B148" s="58" t="s">
        <v>57</v>
      </c>
      <c r="C148" s="1"/>
      <c r="D148" s="1"/>
      <c r="E148" s="59" t="s">
        <v>197</v>
      </c>
      <c r="F148" s="1"/>
      <c r="G148" s="1"/>
      <c r="H148" s="50"/>
      <c r="I148" s="1"/>
      <c r="J148" s="50"/>
      <c r="K148" s="1"/>
      <c r="L148" s="1"/>
      <c r="M148" s="12"/>
      <c r="N148" s="2"/>
      <c r="O148" s="2"/>
      <c r="P148" s="2"/>
      <c r="Q148" s="2"/>
    </row>
    <row r="149" thickBot="1" ht="12.75">
      <c r="A149" s="9"/>
      <c r="B149" s="60" t="s">
        <v>59</v>
      </c>
      <c r="C149" s="31"/>
      <c r="D149" s="31"/>
      <c r="E149" s="61" t="s">
        <v>60</v>
      </c>
      <c r="F149" s="31"/>
      <c r="G149" s="31"/>
      <c r="H149" s="62"/>
      <c r="I149" s="31"/>
      <c r="J149" s="62"/>
      <c r="K149" s="31"/>
      <c r="L149" s="31"/>
      <c r="M149" s="12"/>
      <c r="N149" s="2"/>
      <c r="O149" s="2"/>
      <c r="P149" s="2"/>
      <c r="Q149" s="2"/>
    </row>
    <row r="150" thickTop="1" ht="12.75">
      <c r="A150" s="9"/>
      <c r="B150" s="51">
        <v>24</v>
      </c>
      <c r="C150" s="52" t="s">
        <v>198</v>
      </c>
      <c r="D150" s="52">
        <v>1</v>
      </c>
      <c r="E150" s="52" t="s">
        <v>199</v>
      </c>
      <c r="F150" s="52" t="s">
        <v>7</v>
      </c>
      <c r="G150" s="53" t="s">
        <v>103</v>
      </c>
      <c r="H150" s="63">
        <v>48.5</v>
      </c>
      <c r="I150" s="37">
        <f>ROUND(0,2)</f>
        <v>0</v>
      </c>
      <c r="J150" s="64">
        <f>ROUND(I150*H150,2)</f>
        <v>0</v>
      </c>
      <c r="K150" s="65">
        <v>0.20999999999999999</v>
      </c>
      <c r="L150" s="66">
        <f>IF(ISNUMBER(K150),ROUND(J150*(K150+1),2),0)</f>
        <v>0</v>
      </c>
      <c r="M150" s="12"/>
      <c r="N150" s="2"/>
      <c r="O150" s="2"/>
      <c r="P150" s="2"/>
      <c r="Q150" s="43">
        <f>IF(ISNUMBER(K150),IF(H150&gt;0,IF(I150&gt;0,J150,0),0),0)</f>
        <v>0</v>
      </c>
      <c r="R150" s="27">
        <f>IF(ISNUMBER(K150)=FALSE,J150,0)</f>
        <v>0</v>
      </c>
    </row>
    <row r="151" ht="12.75">
      <c r="A151" s="9"/>
      <c r="B151" s="58" t="s">
        <v>54</v>
      </c>
      <c r="C151" s="1"/>
      <c r="D151" s="1"/>
      <c r="E151" s="59" t="s">
        <v>200</v>
      </c>
      <c r="F151" s="1"/>
      <c r="G151" s="1"/>
      <c r="H151" s="50"/>
      <c r="I151" s="1"/>
      <c r="J151" s="50"/>
      <c r="K151" s="1"/>
      <c r="L151" s="1"/>
      <c r="M151" s="12"/>
      <c r="N151" s="2"/>
      <c r="O151" s="2"/>
      <c r="P151" s="2"/>
      <c r="Q151" s="2"/>
    </row>
    <row r="152" ht="12.75">
      <c r="A152" s="9"/>
      <c r="B152" s="58" t="s">
        <v>56</v>
      </c>
      <c r="C152" s="1"/>
      <c r="D152" s="1"/>
      <c r="E152" s="59" t="s">
        <v>201</v>
      </c>
      <c r="F152" s="1"/>
      <c r="G152" s="1"/>
      <c r="H152" s="50"/>
      <c r="I152" s="1"/>
      <c r="J152" s="50"/>
      <c r="K152" s="1"/>
      <c r="L152" s="1"/>
      <c r="M152" s="12"/>
      <c r="N152" s="2"/>
      <c r="O152" s="2"/>
      <c r="P152" s="2"/>
      <c r="Q152" s="2"/>
    </row>
    <row r="153" ht="12.75">
      <c r="A153" s="9"/>
      <c r="B153" s="58" t="s">
        <v>57</v>
      </c>
      <c r="C153" s="1"/>
      <c r="D153" s="1"/>
      <c r="E153" s="59" t="s">
        <v>202</v>
      </c>
      <c r="F153" s="1"/>
      <c r="G153" s="1"/>
      <c r="H153" s="50"/>
      <c r="I153" s="1"/>
      <c r="J153" s="50"/>
      <c r="K153" s="1"/>
      <c r="L153" s="1"/>
      <c r="M153" s="12"/>
      <c r="N153" s="2"/>
      <c r="O153" s="2"/>
      <c r="P153" s="2"/>
      <c r="Q153" s="2"/>
    </row>
    <row r="154" thickBot="1" ht="12.75">
      <c r="A154" s="9"/>
      <c r="B154" s="60" t="s">
        <v>59</v>
      </c>
      <c r="C154" s="31"/>
      <c r="D154" s="31"/>
      <c r="E154" s="61" t="s">
        <v>60</v>
      </c>
      <c r="F154" s="31"/>
      <c r="G154" s="31"/>
      <c r="H154" s="62"/>
      <c r="I154" s="31"/>
      <c r="J154" s="62"/>
      <c r="K154" s="31"/>
      <c r="L154" s="31"/>
      <c r="M154" s="12"/>
      <c r="N154" s="2"/>
      <c r="O154" s="2"/>
      <c r="P154" s="2"/>
      <c r="Q154" s="2"/>
    </row>
    <row r="155" thickTop="1" ht="12.75">
      <c r="A155" s="9"/>
      <c r="B155" s="51">
        <v>25</v>
      </c>
      <c r="C155" s="52" t="s">
        <v>198</v>
      </c>
      <c r="D155" s="52">
        <v>2</v>
      </c>
      <c r="E155" s="52" t="s">
        <v>199</v>
      </c>
      <c r="F155" s="52" t="s">
        <v>7</v>
      </c>
      <c r="G155" s="53" t="s">
        <v>103</v>
      </c>
      <c r="H155" s="63">
        <v>197.518</v>
      </c>
      <c r="I155" s="37">
        <f>ROUND(0,2)</f>
        <v>0</v>
      </c>
      <c r="J155" s="64">
        <f>ROUND(I155*H155,2)</f>
        <v>0</v>
      </c>
      <c r="K155" s="65">
        <v>0.20999999999999999</v>
      </c>
      <c r="L155" s="66">
        <f>IF(ISNUMBER(K155),ROUND(J155*(K155+1),2),0)</f>
        <v>0</v>
      </c>
      <c r="M155" s="12"/>
      <c r="N155" s="2"/>
      <c r="O155" s="2"/>
      <c r="P155" s="2"/>
      <c r="Q155" s="43">
        <f>IF(ISNUMBER(K155),IF(H155&gt;0,IF(I155&gt;0,J155,0),0),0)</f>
        <v>0</v>
      </c>
      <c r="R155" s="27">
        <f>IF(ISNUMBER(K155)=FALSE,J155,0)</f>
        <v>0</v>
      </c>
    </row>
    <row r="156" ht="12.75">
      <c r="A156" s="9"/>
      <c r="B156" s="58" t="s">
        <v>54</v>
      </c>
      <c r="C156" s="1"/>
      <c r="D156" s="1"/>
      <c r="E156" s="59" t="s">
        <v>203</v>
      </c>
      <c r="F156" s="1"/>
      <c r="G156" s="1"/>
      <c r="H156" s="50"/>
      <c r="I156" s="1"/>
      <c r="J156" s="50"/>
      <c r="K156" s="1"/>
      <c r="L156" s="1"/>
      <c r="M156" s="12"/>
      <c r="N156" s="2"/>
      <c r="O156" s="2"/>
      <c r="P156" s="2"/>
      <c r="Q156" s="2"/>
    </row>
    <row r="157" ht="12.75">
      <c r="A157" s="9"/>
      <c r="B157" s="58" t="s">
        <v>56</v>
      </c>
      <c r="C157" s="1"/>
      <c r="D157" s="1"/>
      <c r="E157" s="59" t="s">
        <v>204</v>
      </c>
      <c r="F157" s="1"/>
      <c r="G157" s="1"/>
      <c r="H157" s="50"/>
      <c r="I157" s="1"/>
      <c r="J157" s="50"/>
      <c r="K157" s="1"/>
      <c r="L157" s="1"/>
      <c r="M157" s="12"/>
      <c r="N157" s="2"/>
      <c r="O157" s="2"/>
      <c r="P157" s="2"/>
      <c r="Q157" s="2"/>
    </row>
    <row r="158" ht="12.75">
      <c r="A158" s="9"/>
      <c r="B158" s="58" t="s">
        <v>57</v>
      </c>
      <c r="C158" s="1"/>
      <c r="D158" s="1"/>
      <c r="E158" s="59" t="s">
        <v>202</v>
      </c>
      <c r="F158" s="1"/>
      <c r="G158" s="1"/>
      <c r="H158" s="50"/>
      <c r="I158" s="1"/>
      <c r="J158" s="50"/>
      <c r="K158" s="1"/>
      <c r="L158" s="1"/>
      <c r="M158" s="12"/>
      <c r="N158" s="2"/>
      <c r="O158" s="2"/>
      <c r="P158" s="2"/>
      <c r="Q158" s="2"/>
    </row>
    <row r="159" thickBot="1" ht="12.75">
      <c r="A159" s="9"/>
      <c r="B159" s="60" t="s">
        <v>59</v>
      </c>
      <c r="C159" s="31"/>
      <c r="D159" s="31"/>
      <c r="E159" s="61" t="s">
        <v>60</v>
      </c>
      <c r="F159" s="31"/>
      <c r="G159" s="31"/>
      <c r="H159" s="62"/>
      <c r="I159" s="31"/>
      <c r="J159" s="62"/>
      <c r="K159" s="31"/>
      <c r="L159" s="31"/>
      <c r="M159" s="12"/>
      <c r="N159" s="2"/>
      <c r="O159" s="2"/>
      <c r="P159" s="2"/>
      <c r="Q159" s="2"/>
    </row>
    <row r="160" thickTop="1" ht="12.75">
      <c r="A160" s="9"/>
      <c r="B160" s="51">
        <v>26</v>
      </c>
      <c r="C160" s="52" t="s">
        <v>198</v>
      </c>
      <c r="D160" s="52">
        <v>3</v>
      </c>
      <c r="E160" s="52" t="s">
        <v>199</v>
      </c>
      <c r="F160" s="52" t="s">
        <v>7</v>
      </c>
      <c r="G160" s="53" t="s">
        <v>103</v>
      </c>
      <c r="H160" s="63">
        <v>20.678999999999998</v>
      </c>
      <c r="I160" s="37">
        <f>ROUND(0,2)</f>
        <v>0</v>
      </c>
      <c r="J160" s="64">
        <f>ROUND(I160*H160,2)</f>
        <v>0</v>
      </c>
      <c r="K160" s="65">
        <v>0.20999999999999999</v>
      </c>
      <c r="L160" s="66">
        <f>IF(ISNUMBER(K160),ROUND(J160*(K160+1),2),0)</f>
        <v>0</v>
      </c>
      <c r="M160" s="12"/>
      <c r="N160" s="2"/>
      <c r="O160" s="2"/>
      <c r="P160" s="2"/>
      <c r="Q160" s="43">
        <f>IF(ISNUMBER(K160),IF(H160&gt;0,IF(I160&gt;0,J160,0),0),0)</f>
        <v>0</v>
      </c>
      <c r="R160" s="27">
        <f>IF(ISNUMBER(K160)=FALSE,J160,0)</f>
        <v>0</v>
      </c>
    </row>
    <row r="161" ht="12.75">
      <c r="A161" s="9"/>
      <c r="B161" s="58" t="s">
        <v>54</v>
      </c>
      <c r="C161" s="1"/>
      <c r="D161" s="1"/>
      <c r="E161" s="59" t="s">
        <v>205</v>
      </c>
      <c r="F161" s="1"/>
      <c r="G161" s="1"/>
      <c r="H161" s="50"/>
      <c r="I161" s="1"/>
      <c r="J161" s="50"/>
      <c r="K161" s="1"/>
      <c r="L161" s="1"/>
      <c r="M161" s="12"/>
      <c r="N161" s="2"/>
      <c r="O161" s="2"/>
      <c r="P161" s="2"/>
      <c r="Q161" s="2"/>
    </row>
    <row r="162" ht="12.75">
      <c r="A162" s="9"/>
      <c r="B162" s="58" t="s">
        <v>56</v>
      </c>
      <c r="C162" s="1"/>
      <c r="D162" s="1"/>
      <c r="E162" s="59" t="s">
        <v>206</v>
      </c>
      <c r="F162" s="1"/>
      <c r="G162" s="1"/>
      <c r="H162" s="50"/>
      <c r="I162" s="1"/>
      <c r="J162" s="50"/>
      <c r="K162" s="1"/>
      <c r="L162" s="1"/>
      <c r="M162" s="12"/>
      <c r="N162" s="2"/>
      <c r="O162" s="2"/>
      <c r="P162" s="2"/>
      <c r="Q162" s="2"/>
    </row>
    <row r="163" ht="12.75">
      <c r="A163" s="9"/>
      <c r="B163" s="58" t="s">
        <v>57</v>
      </c>
      <c r="C163" s="1"/>
      <c r="D163" s="1"/>
      <c r="E163" s="59" t="s">
        <v>202</v>
      </c>
      <c r="F163" s="1"/>
      <c r="G163" s="1"/>
      <c r="H163" s="50"/>
      <c r="I163" s="1"/>
      <c r="J163" s="50"/>
      <c r="K163" s="1"/>
      <c r="L163" s="1"/>
      <c r="M163" s="12"/>
      <c r="N163" s="2"/>
      <c r="O163" s="2"/>
      <c r="P163" s="2"/>
      <c r="Q163" s="2"/>
    </row>
    <row r="164" thickBot="1" ht="12.75">
      <c r="A164" s="9"/>
      <c r="B164" s="60" t="s">
        <v>59</v>
      </c>
      <c r="C164" s="31"/>
      <c r="D164" s="31"/>
      <c r="E164" s="61" t="s">
        <v>60</v>
      </c>
      <c r="F164" s="31"/>
      <c r="G164" s="31"/>
      <c r="H164" s="62"/>
      <c r="I164" s="31"/>
      <c r="J164" s="62"/>
      <c r="K164" s="31"/>
      <c r="L164" s="31"/>
      <c r="M164" s="12"/>
      <c r="N164" s="2"/>
      <c r="O164" s="2"/>
      <c r="P164" s="2"/>
      <c r="Q164" s="2"/>
    </row>
    <row r="165" thickTop="1" ht="12.75">
      <c r="A165" s="9"/>
      <c r="B165" s="51">
        <v>27</v>
      </c>
      <c r="C165" s="52" t="s">
        <v>207</v>
      </c>
      <c r="D165" s="52" t="s">
        <v>7</v>
      </c>
      <c r="E165" s="52" t="s">
        <v>208</v>
      </c>
      <c r="F165" s="52" t="s">
        <v>7</v>
      </c>
      <c r="G165" s="53" t="s">
        <v>103</v>
      </c>
      <c r="H165" s="63">
        <v>39.259999999999998</v>
      </c>
      <c r="I165" s="37">
        <f>ROUND(0,2)</f>
        <v>0</v>
      </c>
      <c r="J165" s="64">
        <f>ROUND(I165*H165,2)</f>
        <v>0</v>
      </c>
      <c r="K165" s="65">
        <v>0.20999999999999999</v>
      </c>
      <c r="L165" s="66">
        <f>IF(ISNUMBER(K165),ROUND(J165*(K165+1),2),0)</f>
        <v>0</v>
      </c>
      <c r="M165" s="12"/>
      <c r="N165" s="2"/>
      <c r="O165" s="2"/>
      <c r="P165" s="2"/>
      <c r="Q165" s="43">
        <f>IF(ISNUMBER(K165),IF(H165&gt;0,IF(I165&gt;0,J165,0),0),0)</f>
        <v>0</v>
      </c>
      <c r="R165" s="27">
        <f>IF(ISNUMBER(K165)=FALSE,J165,0)</f>
        <v>0</v>
      </c>
    </row>
    <row r="166" ht="12.75">
      <c r="A166" s="9"/>
      <c r="B166" s="58" t="s">
        <v>54</v>
      </c>
      <c r="C166" s="1"/>
      <c r="D166" s="1"/>
      <c r="E166" s="59" t="s">
        <v>209</v>
      </c>
      <c r="F166" s="1"/>
      <c r="G166" s="1"/>
      <c r="H166" s="50"/>
      <c r="I166" s="1"/>
      <c r="J166" s="50"/>
      <c r="K166" s="1"/>
      <c r="L166" s="1"/>
      <c r="M166" s="12"/>
      <c r="N166" s="2"/>
      <c r="O166" s="2"/>
      <c r="P166" s="2"/>
      <c r="Q166" s="2"/>
    </row>
    <row r="167" ht="12.75">
      <c r="A167" s="9"/>
      <c r="B167" s="58" t="s">
        <v>56</v>
      </c>
      <c r="C167" s="1"/>
      <c r="D167" s="1"/>
      <c r="E167" s="59" t="s">
        <v>210</v>
      </c>
      <c r="F167" s="1"/>
      <c r="G167" s="1"/>
      <c r="H167" s="50"/>
      <c r="I167" s="1"/>
      <c r="J167" s="50"/>
      <c r="K167" s="1"/>
      <c r="L167" s="1"/>
      <c r="M167" s="12"/>
      <c r="N167" s="2"/>
      <c r="O167" s="2"/>
      <c r="P167" s="2"/>
      <c r="Q167" s="2"/>
    </row>
    <row r="168" ht="12.75">
      <c r="A168" s="9"/>
      <c r="B168" s="58" t="s">
        <v>57</v>
      </c>
      <c r="C168" s="1"/>
      <c r="D168" s="1"/>
      <c r="E168" s="59" t="s">
        <v>211</v>
      </c>
      <c r="F168" s="1"/>
      <c r="G168" s="1"/>
      <c r="H168" s="50"/>
      <c r="I168" s="1"/>
      <c r="J168" s="50"/>
      <c r="K168" s="1"/>
      <c r="L168" s="1"/>
      <c r="M168" s="12"/>
      <c r="N168" s="2"/>
      <c r="O168" s="2"/>
      <c r="P168" s="2"/>
      <c r="Q168" s="2"/>
    </row>
    <row r="169" thickBot="1" ht="12.75">
      <c r="A169" s="9"/>
      <c r="B169" s="60" t="s">
        <v>59</v>
      </c>
      <c r="C169" s="31"/>
      <c r="D169" s="31"/>
      <c r="E169" s="61" t="s">
        <v>60</v>
      </c>
      <c r="F169" s="31"/>
      <c r="G169" s="31"/>
      <c r="H169" s="62"/>
      <c r="I169" s="31"/>
      <c r="J169" s="62"/>
      <c r="K169" s="31"/>
      <c r="L169" s="31"/>
      <c r="M169" s="12"/>
      <c r="N169" s="2"/>
      <c r="O169" s="2"/>
      <c r="P169" s="2"/>
      <c r="Q169" s="2"/>
    </row>
    <row r="170" thickTop="1" ht="12.75">
      <c r="A170" s="9"/>
      <c r="B170" s="51">
        <v>28</v>
      </c>
      <c r="C170" s="52" t="s">
        <v>212</v>
      </c>
      <c r="D170" s="52" t="s">
        <v>7</v>
      </c>
      <c r="E170" s="52" t="s">
        <v>213</v>
      </c>
      <c r="F170" s="52" t="s">
        <v>7</v>
      </c>
      <c r="G170" s="53" t="s">
        <v>194</v>
      </c>
      <c r="H170" s="63">
        <v>2194.384</v>
      </c>
      <c r="I170" s="37">
        <f>ROUND(0,2)</f>
        <v>0</v>
      </c>
      <c r="J170" s="64">
        <f>ROUND(I170*H170,2)</f>
        <v>0</v>
      </c>
      <c r="K170" s="65">
        <v>0.20999999999999999</v>
      </c>
      <c r="L170" s="66">
        <f>IF(ISNUMBER(K170),ROUND(J170*(K170+1),2),0)</f>
        <v>0</v>
      </c>
      <c r="M170" s="12"/>
      <c r="N170" s="2"/>
      <c r="O170" s="2"/>
      <c r="P170" s="2"/>
      <c r="Q170" s="43">
        <f>IF(ISNUMBER(K170),IF(H170&gt;0,IF(I170&gt;0,J170,0),0),0)</f>
        <v>0</v>
      </c>
      <c r="R170" s="27">
        <f>IF(ISNUMBER(K170)=FALSE,J170,0)</f>
        <v>0</v>
      </c>
    </row>
    <row r="171" ht="12.75">
      <c r="A171" s="9"/>
      <c r="B171" s="58" t="s">
        <v>54</v>
      </c>
      <c r="C171" s="1"/>
      <c r="D171" s="1"/>
      <c r="E171" s="59" t="s">
        <v>214</v>
      </c>
      <c r="F171" s="1"/>
      <c r="G171" s="1"/>
      <c r="H171" s="50"/>
      <c r="I171" s="1"/>
      <c r="J171" s="50"/>
      <c r="K171" s="1"/>
      <c r="L171" s="1"/>
      <c r="M171" s="12"/>
      <c r="N171" s="2"/>
      <c r="O171" s="2"/>
      <c r="P171" s="2"/>
      <c r="Q171" s="2"/>
    </row>
    <row r="172" ht="12.75">
      <c r="A172" s="9"/>
      <c r="B172" s="58" t="s">
        <v>56</v>
      </c>
      <c r="C172" s="1"/>
      <c r="D172" s="1"/>
      <c r="E172" s="59" t="s">
        <v>215</v>
      </c>
      <c r="F172" s="1"/>
      <c r="G172" s="1"/>
      <c r="H172" s="50"/>
      <c r="I172" s="1"/>
      <c r="J172" s="50"/>
      <c r="K172" s="1"/>
      <c r="L172" s="1"/>
      <c r="M172" s="12"/>
      <c r="N172" s="2"/>
      <c r="O172" s="2"/>
      <c r="P172" s="2"/>
      <c r="Q172" s="2"/>
    </row>
    <row r="173" ht="12.75">
      <c r="A173" s="9"/>
      <c r="B173" s="58" t="s">
        <v>57</v>
      </c>
      <c r="C173" s="1"/>
      <c r="D173" s="1"/>
      <c r="E173" s="59" t="s">
        <v>216</v>
      </c>
      <c r="F173" s="1"/>
      <c r="G173" s="1"/>
      <c r="H173" s="50"/>
      <c r="I173" s="1"/>
      <c r="J173" s="50"/>
      <c r="K173" s="1"/>
      <c r="L173" s="1"/>
      <c r="M173" s="12"/>
      <c r="N173" s="2"/>
      <c r="O173" s="2"/>
      <c r="P173" s="2"/>
      <c r="Q173" s="2"/>
    </row>
    <row r="174" thickBot="1" ht="12.75">
      <c r="A174" s="9"/>
      <c r="B174" s="60" t="s">
        <v>59</v>
      </c>
      <c r="C174" s="31"/>
      <c r="D174" s="31"/>
      <c r="E174" s="61" t="s">
        <v>60</v>
      </c>
      <c r="F174" s="31"/>
      <c r="G174" s="31"/>
      <c r="H174" s="62"/>
      <c r="I174" s="31"/>
      <c r="J174" s="62"/>
      <c r="K174" s="31"/>
      <c r="L174" s="31"/>
      <c r="M174" s="12"/>
      <c r="N174" s="2"/>
      <c r="O174" s="2"/>
      <c r="P174" s="2"/>
      <c r="Q174" s="2"/>
    </row>
    <row r="175" thickTop="1" ht="12.75">
      <c r="A175" s="9"/>
      <c r="B175" s="51">
        <v>29</v>
      </c>
      <c r="C175" s="52" t="s">
        <v>217</v>
      </c>
      <c r="D175" s="52" t="s">
        <v>7</v>
      </c>
      <c r="E175" s="52" t="s">
        <v>218</v>
      </c>
      <c r="F175" s="52" t="s">
        <v>7</v>
      </c>
      <c r="G175" s="53" t="s">
        <v>194</v>
      </c>
      <c r="H175" s="63">
        <v>206.792</v>
      </c>
      <c r="I175" s="37">
        <f>ROUND(0,2)</f>
        <v>0</v>
      </c>
      <c r="J175" s="64">
        <f>ROUND(I175*H175,2)</f>
        <v>0</v>
      </c>
      <c r="K175" s="65">
        <v>0.20999999999999999</v>
      </c>
      <c r="L175" s="66">
        <f>IF(ISNUMBER(K175),ROUND(J175*(K175+1),2),0)</f>
        <v>0</v>
      </c>
      <c r="M175" s="12"/>
      <c r="N175" s="2"/>
      <c r="O175" s="2"/>
      <c r="P175" s="2"/>
      <c r="Q175" s="43">
        <f>IF(ISNUMBER(K175),IF(H175&gt;0,IF(I175&gt;0,J175,0),0),0)</f>
        <v>0</v>
      </c>
      <c r="R175" s="27">
        <f>IF(ISNUMBER(K175)=FALSE,J175,0)</f>
        <v>0</v>
      </c>
    </row>
    <row r="176" ht="12.75">
      <c r="A176" s="9"/>
      <c r="B176" s="58" t="s">
        <v>54</v>
      </c>
      <c r="C176" s="1"/>
      <c r="D176" s="1"/>
      <c r="E176" s="59" t="s">
        <v>219</v>
      </c>
      <c r="F176" s="1"/>
      <c r="G176" s="1"/>
      <c r="H176" s="50"/>
      <c r="I176" s="1"/>
      <c r="J176" s="50"/>
      <c r="K176" s="1"/>
      <c r="L176" s="1"/>
      <c r="M176" s="12"/>
      <c r="N176" s="2"/>
      <c r="O176" s="2"/>
      <c r="P176" s="2"/>
      <c r="Q176" s="2"/>
    </row>
    <row r="177" ht="12.75">
      <c r="A177" s="9"/>
      <c r="B177" s="58" t="s">
        <v>56</v>
      </c>
      <c r="C177" s="1"/>
      <c r="D177" s="1"/>
      <c r="E177" s="59" t="s">
        <v>220</v>
      </c>
      <c r="F177" s="1"/>
      <c r="G177" s="1"/>
      <c r="H177" s="50"/>
      <c r="I177" s="1"/>
      <c r="J177" s="50"/>
      <c r="K177" s="1"/>
      <c r="L177" s="1"/>
      <c r="M177" s="12"/>
      <c r="N177" s="2"/>
      <c r="O177" s="2"/>
      <c r="P177" s="2"/>
      <c r="Q177" s="2"/>
    </row>
    <row r="178" ht="12.75">
      <c r="A178" s="9"/>
      <c r="B178" s="58" t="s">
        <v>57</v>
      </c>
      <c r="C178" s="1"/>
      <c r="D178" s="1"/>
      <c r="E178" s="59" t="s">
        <v>221</v>
      </c>
      <c r="F178" s="1"/>
      <c r="G178" s="1"/>
      <c r="H178" s="50"/>
      <c r="I178" s="1"/>
      <c r="J178" s="50"/>
      <c r="K178" s="1"/>
      <c r="L178" s="1"/>
      <c r="M178" s="12"/>
      <c r="N178" s="2"/>
      <c r="O178" s="2"/>
      <c r="P178" s="2"/>
      <c r="Q178" s="2"/>
    </row>
    <row r="179" thickBot="1" ht="12.75">
      <c r="A179" s="9"/>
      <c r="B179" s="60" t="s">
        <v>59</v>
      </c>
      <c r="C179" s="31"/>
      <c r="D179" s="31"/>
      <c r="E179" s="61" t="s">
        <v>60</v>
      </c>
      <c r="F179" s="31"/>
      <c r="G179" s="31"/>
      <c r="H179" s="62"/>
      <c r="I179" s="31"/>
      <c r="J179" s="62"/>
      <c r="K179" s="31"/>
      <c r="L179" s="31"/>
      <c r="M179" s="12"/>
      <c r="N179" s="2"/>
      <c r="O179" s="2"/>
      <c r="P179" s="2"/>
      <c r="Q179" s="2"/>
    </row>
    <row r="180" thickTop="1" thickBot="1" ht="25" customHeight="1">
      <c r="A180" s="9"/>
      <c r="B180" s="1"/>
      <c r="C180" s="67">
        <v>1</v>
      </c>
      <c r="D180" s="1"/>
      <c r="E180" s="67" t="s">
        <v>95</v>
      </c>
      <c r="F180" s="1"/>
      <c r="G180" s="68" t="s">
        <v>88</v>
      </c>
      <c r="H180" s="69">
        <f>J60+J65+J70+J75+J80+J85+J90+J95+J100+J105+J110+J115+J120+J125+J130+J135+J140+J145+J150+J155+J160+J165+J170+J175</f>
        <v>0</v>
      </c>
      <c r="I180" s="68" t="s">
        <v>89</v>
      </c>
      <c r="J180" s="70">
        <f>(L180-H180)</f>
        <v>0</v>
      </c>
      <c r="K180" s="68" t="s">
        <v>90</v>
      </c>
      <c r="L180" s="71">
        <f>L60+L65+L70+L75+L80+L85+L90+L95+L100+L105+L110+L115+L120+L125+L130+L135+L140+L145+L150+L155+L160+L165+L170+L175</f>
        <v>0</v>
      </c>
      <c r="M180" s="12"/>
      <c r="N180" s="2"/>
      <c r="O180" s="2"/>
      <c r="P180" s="2"/>
      <c r="Q180" s="43">
        <f>0+Q60+Q65+Q70+Q75+Q80+Q85+Q90+Q95+Q100+Q105+Q110+Q115+Q120+Q125+Q130+Q135+Q140+Q145+Q150+Q155+Q160+Q165+Q170+Q175</f>
        <v>0</v>
      </c>
      <c r="R180" s="27">
        <f>0+R60+R65+R70+R75+R80+R85+R90+R95+R100+R105+R110+R115+R120+R125+R130+R135+R140+R145+R150+R155+R160+R165+R170+R175</f>
        <v>0</v>
      </c>
      <c r="S180" s="72">
        <f>Q180*(1+J180)+R180</f>
        <v>0</v>
      </c>
    </row>
    <row r="181" thickTop="1" thickBot="1" ht="25" customHeight="1">
      <c r="A181" s="9"/>
      <c r="B181" s="73"/>
      <c r="C181" s="73"/>
      <c r="D181" s="73"/>
      <c r="E181" s="73"/>
      <c r="F181" s="73"/>
      <c r="G181" s="74" t="s">
        <v>91</v>
      </c>
      <c r="H181" s="75">
        <f>J60+J65+J70+J75+J80+J85+J90+J95+J100+J105+J110+J115+J120+J125+J130+J135+J140+J145+J150+J155+J160+J165+J170+J175</f>
        <v>0</v>
      </c>
      <c r="I181" s="74" t="s">
        <v>92</v>
      </c>
      <c r="J181" s="76">
        <f>0+J180</f>
        <v>0</v>
      </c>
      <c r="K181" s="74" t="s">
        <v>93</v>
      </c>
      <c r="L181" s="77">
        <f>L60+L65+L70+L75+L80+L85+L90+L95+L100+L105+L110+L115+L120+L125+L130+L135+L140+L145+L150+L155+L160+L165+L170+L175</f>
        <v>0</v>
      </c>
      <c r="M181" s="12"/>
      <c r="N181" s="2"/>
      <c r="O181" s="2"/>
      <c r="P181" s="2"/>
      <c r="Q181" s="2"/>
    </row>
    <row r="182" ht="40" customHeight="1">
      <c r="A182" s="9"/>
      <c r="B182" s="82" t="s">
        <v>222</v>
      </c>
      <c r="C182" s="1"/>
      <c r="D182" s="1"/>
      <c r="E182" s="1"/>
      <c r="F182" s="1"/>
      <c r="G182" s="1"/>
      <c r="H182" s="50"/>
      <c r="I182" s="1"/>
      <c r="J182" s="50"/>
      <c r="K182" s="1"/>
      <c r="L182" s="1"/>
      <c r="M182" s="12"/>
      <c r="N182" s="2"/>
      <c r="O182" s="2"/>
      <c r="P182" s="2"/>
      <c r="Q182" s="2"/>
    </row>
    <row r="183" ht="12.75">
      <c r="A183" s="9"/>
      <c r="B183" s="51">
        <v>30</v>
      </c>
      <c r="C183" s="52" t="s">
        <v>223</v>
      </c>
      <c r="D183" s="52" t="s">
        <v>7</v>
      </c>
      <c r="E183" s="52" t="s">
        <v>224</v>
      </c>
      <c r="F183" s="52" t="s">
        <v>7</v>
      </c>
      <c r="G183" s="53" t="s">
        <v>225</v>
      </c>
      <c r="H183" s="54">
        <v>505.5</v>
      </c>
      <c r="I183" s="25">
        <f>ROUND(0,2)</f>
        <v>0</v>
      </c>
      <c r="J183" s="55">
        <f>ROUND(I183*H183,2)</f>
        <v>0</v>
      </c>
      <c r="K183" s="56">
        <v>0.20999999999999999</v>
      </c>
      <c r="L183" s="57">
        <f>IF(ISNUMBER(K183),ROUND(J183*(K183+1),2),0)</f>
        <v>0</v>
      </c>
      <c r="M183" s="12"/>
      <c r="N183" s="2"/>
      <c r="O183" s="2"/>
      <c r="P183" s="2"/>
      <c r="Q183" s="43">
        <f>IF(ISNUMBER(K183),IF(H183&gt;0,IF(I183&gt;0,J183,0),0),0)</f>
        <v>0</v>
      </c>
      <c r="R183" s="27">
        <f>IF(ISNUMBER(K183)=FALSE,J183,0)</f>
        <v>0</v>
      </c>
    </row>
    <row r="184" ht="12.75">
      <c r="A184" s="9"/>
      <c r="B184" s="58" t="s">
        <v>54</v>
      </c>
      <c r="C184" s="1"/>
      <c r="D184" s="1"/>
      <c r="E184" s="59" t="s">
        <v>226</v>
      </c>
      <c r="F184" s="1"/>
      <c r="G184" s="1"/>
      <c r="H184" s="50"/>
      <c r="I184" s="1"/>
      <c r="J184" s="50"/>
      <c r="K184" s="1"/>
      <c r="L184" s="1"/>
      <c r="M184" s="12"/>
      <c r="N184" s="2"/>
      <c r="O184" s="2"/>
      <c r="P184" s="2"/>
      <c r="Q184" s="2"/>
    </row>
    <row r="185" ht="12.75">
      <c r="A185" s="9"/>
      <c r="B185" s="58" t="s">
        <v>56</v>
      </c>
      <c r="C185" s="1"/>
      <c r="D185" s="1"/>
      <c r="E185" s="59" t="s">
        <v>227</v>
      </c>
      <c r="F185" s="1"/>
      <c r="G185" s="1"/>
      <c r="H185" s="50"/>
      <c r="I185" s="1"/>
      <c r="J185" s="50"/>
      <c r="K185" s="1"/>
      <c r="L185" s="1"/>
      <c r="M185" s="12"/>
      <c r="N185" s="2"/>
      <c r="O185" s="2"/>
      <c r="P185" s="2"/>
      <c r="Q185" s="2"/>
    </row>
    <row r="186" ht="12.75">
      <c r="A186" s="9"/>
      <c r="B186" s="58" t="s">
        <v>57</v>
      </c>
      <c r="C186" s="1"/>
      <c r="D186" s="1"/>
      <c r="E186" s="59" t="s">
        <v>228</v>
      </c>
      <c r="F186" s="1"/>
      <c r="G186" s="1"/>
      <c r="H186" s="50"/>
      <c r="I186" s="1"/>
      <c r="J186" s="50"/>
      <c r="K186" s="1"/>
      <c r="L186" s="1"/>
      <c r="M186" s="12"/>
      <c r="N186" s="2"/>
      <c r="O186" s="2"/>
      <c r="P186" s="2"/>
      <c r="Q186" s="2"/>
    </row>
    <row r="187" thickBot="1" ht="12.75">
      <c r="A187" s="9"/>
      <c r="B187" s="60" t="s">
        <v>59</v>
      </c>
      <c r="C187" s="31"/>
      <c r="D187" s="31"/>
      <c r="E187" s="61" t="s">
        <v>60</v>
      </c>
      <c r="F187" s="31"/>
      <c r="G187" s="31"/>
      <c r="H187" s="62"/>
      <c r="I187" s="31"/>
      <c r="J187" s="62"/>
      <c r="K187" s="31"/>
      <c r="L187" s="31"/>
      <c r="M187" s="12"/>
      <c r="N187" s="2"/>
      <c r="O187" s="2"/>
      <c r="P187" s="2"/>
      <c r="Q187" s="2"/>
    </row>
    <row r="188" thickTop="1" ht="12.75">
      <c r="A188" s="9"/>
      <c r="B188" s="51">
        <v>31</v>
      </c>
      <c r="C188" s="52" t="s">
        <v>229</v>
      </c>
      <c r="D188" s="52" t="s">
        <v>7</v>
      </c>
      <c r="E188" s="52" t="s">
        <v>230</v>
      </c>
      <c r="F188" s="52" t="s">
        <v>7</v>
      </c>
      <c r="G188" s="53" t="s">
        <v>194</v>
      </c>
      <c r="H188" s="63">
        <v>1011</v>
      </c>
      <c r="I188" s="37">
        <f>ROUND(0,2)</f>
        <v>0</v>
      </c>
      <c r="J188" s="64">
        <f>ROUND(I188*H188,2)</f>
        <v>0</v>
      </c>
      <c r="K188" s="65">
        <v>0.20999999999999999</v>
      </c>
      <c r="L188" s="66">
        <f>IF(ISNUMBER(K188),ROUND(J188*(K188+1),2),0)</f>
        <v>0</v>
      </c>
      <c r="M188" s="12"/>
      <c r="N188" s="2"/>
      <c r="O188" s="2"/>
      <c r="P188" s="2"/>
      <c r="Q188" s="43">
        <f>IF(ISNUMBER(K188),IF(H188&gt;0,IF(I188&gt;0,J188,0),0),0)</f>
        <v>0</v>
      </c>
      <c r="R188" s="27">
        <f>IF(ISNUMBER(K188)=FALSE,J188,0)</f>
        <v>0</v>
      </c>
    </row>
    <row r="189" ht="12.75">
      <c r="A189" s="9"/>
      <c r="B189" s="58" t="s">
        <v>54</v>
      </c>
      <c r="C189" s="1"/>
      <c r="D189" s="1"/>
      <c r="E189" s="59" t="s">
        <v>231</v>
      </c>
      <c r="F189" s="1"/>
      <c r="G189" s="1"/>
      <c r="H189" s="50"/>
      <c r="I189" s="1"/>
      <c r="J189" s="50"/>
      <c r="K189" s="1"/>
      <c r="L189" s="1"/>
      <c r="M189" s="12"/>
      <c r="N189" s="2"/>
      <c r="O189" s="2"/>
      <c r="P189" s="2"/>
      <c r="Q189" s="2"/>
    </row>
    <row r="190" ht="12.75">
      <c r="A190" s="9"/>
      <c r="B190" s="58" t="s">
        <v>56</v>
      </c>
      <c r="C190" s="1"/>
      <c r="D190" s="1"/>
      <c r="E190" s="59" t="s">
        <v>232</v>
      </c>
      <c r="F190" s="1"/>
      <c r="G190" s="1"/>
      <c r="H190" s="50"/>
      <c r="I190" s="1"/>
      <c r="J190" s="50"/>
      <c r="K190" s="1"/>
      <c r="L190" s="1"/>
      <c r="M190" s="12"/>
      <c r="N190" s="2"/>
      <c r="O190" s="2"/>
      <c r="P190" s="2"/>
      <c r="Q190" s="2"/>
    </row>
    <row r="191" ht="12.75">
      <c r="A191" s="9"/>
      <c r="B191" s="58" t="s">
        <v>57</v>
      </c>
      <c r="C191" s="1"/>
      <c r="D191" s="1"/>
      <c r="E191" s="59" t="s">
        <v>233</v>
      </c>
      <c r="F191" s="1"/>
      <c r="G191" s="1"/>
      <c r="H191" s="50"/>
      <c r="I191" s="1"/>
      <c r="J191" s="50"/>
      <c r="K191" s="1"/>
      <c r="L191" s="1"/>
      <c r="M191" s="12"/>
      <c r="N191" s="2"/>
      <c r="O191" s="2"/>
      <c r="P191" s="2"/>
      <c r="Q191" s="2"/>
    </row>
    <row r="192" thickBot="1" ht="12.75">
      <c r="A192" s="9"/>
      <c r="B192" s="60" t="s">
        <v>59</v>
      </c>
      <c r="C192" s="31"/>
      <c r="D192" s="31"/>
      <c r="E192" s="61" t="s">
        <v>60</v>
      </c>
      <c r="F192" s="31"/>
      <c r="G192" s="31"/>
      <c r="H192" s="62"/>
      <c r="I192" s="31"/>
      <c r="J192" s="62"/>
      <c r="K192" s="31"/>
      <c r="L192" s="31"/>
      <c r="M192" s="12"/>
      <c r="N192" s="2"/>
      <c r="O192" s="2"/>
      <c r="P192" s="2"/>
      <c r="Q192" s="2"/>
    </row>
    <row r="193" thickTop="1" ht="12.75">
      <c r="A193" s="9"/>
      <c r="B193" s="51">
        <v>32</v>
      </c>
      <c r="C193" s="52" t="s">
        <v>234</v>
      </c>
      <c r="D193" s="52" t="s">
        <v>7</v>
      </c>
      <c r="E193" s="52" t="s">
        <v>235</v>
      </c>
      <c r="F193" s="52" t="s">
        <v>7</v>
      </c>
      <c r="G193" s="53" t="s">
        <v>194</v>
      </c>
      <c r="H193" s="63">
        <v>859.35000000000002</v>
      </c>
      <c r="I193" s="37">
        <f>ROUND(0,2)</f>
        <v>0</v>
      </c>
      <c r="J193" s="64">
        <f>ROUND(I193*H193,2)</f>
        <v>0</v>
      </c>
      <c r="K193" s="65">
        <v>0.20999999999999999</v>
      </c>
      <c r="L193" s="66">
        <f>IF(ISNUMBER(K193),ROUND(J193*(K193+1),2),0)</f>
        <v>0</v>
      </c>
      <c r="M193" s="12"/>
      <c r="N193" s="2"/>
      <c r="O193" s="2"/>
      <c r="P193" s="2"/>
      <c r="Q193" s="43">
        <f>IF(ISNUMBER(K193),IF(H193&gt;0,IF(I193&gt;0,J193,0),0),0)</f>
        <v>0</v>
      </c>
      <c r="R193" s="27">
        <f>IF(ISNUMBER(K193)=FALSE,J193,0)</f>
        <v>0</v>
      </c>
    </row>
    <row r="194" ht="12.75">
      <c r="A194" s="9"/>
      <c r="B194" s="58" t="s">
        <v>54</v>
      </c>
      <c r="C194" s="1"/>
      <c r="D194" s="1"/>
      <c r="E194" s="59" t="s">
        <v>236</v>
      </c>
      <c r="F194" s="1"/>
      <c r="G194" s="1"/>
      <c r="H194" s="50"/>
      <c r="I194" s="1"/>
      <c r="J194" s="50"/>
      <c r="K194" s="1"/>
      <c r="L194" s="1"/>
      <c r="M194" s="12"/>
      <c r="N194" s="2"/>
      <c r="O194" s="2"/>
      <c r="P194" s="2"/>
      <c r="Q194" s="2"/>
    </row>
    <row r="195" ht="12.75">
      <c r="A195" s="9"/>
      <c r="B195" s="58" t="s">
        <v>56</v>
      </c>
      <c r="C195" s="1"/>
      <c r="D195" s="1"/>
      <c r="E195" s="59" t="s">
        <v>237</v>
      </c>
      <c r="F195" s="1"/>
      <c r="G195" s="1"/>
      <c r="H195" s="50"/>
      <c r="I195" s="1"/>
      <c r="J195" s="50"/>
      <c r="K195" s="1"/>
      <c r="L195" s="1"/>
      <c r="M195" s="12"/>
      <c r="N195" s="2"/>
      <c r="O195" s="2"/>
      <c r="P195" s="2"/>
      <c r="Q195" s="2"/>
    </row>
    <row r="196" ht="12.75">
      <c r="A196" s="9"/>
      <c r="B196" s="58" t="s">
        <v>57</v>
      </c>
      <c r="C196" s="1"/>
      <c r="D196" s="1"/>
      <c r="E196" s="59" t="s">
        <v>238</v>
      </c>
      <c r="F196" s="1"/>
      <c r="G196" s="1"/>
      <c r="H196" s="50"/>
      <c r="I196" s="1"/>
      <c r="J196" s="50"/>
      <c r="K196" s="1"/>
      <c r="L196" s="1"/>
      <c r="M196" s="12"/>
      <c r="N196" s="2"/>
      <c r="O196" s="2"/>
      <c r="P196" s="2"/>
      <c r="Q196" s="2"/>
    </row>
    <row r="197" thickBot="1" ht="12.75">
      <c r="A197" s="9"/>
      <c r="B197" s="60" t="s">
        <v>59</v>
      </c>
      <c r="C197" s="31"/>
      <c r="D197" s="31"/>
      <c r="E197" s="61" t="s">
        <v>60</v>
      </c>
      <c r="F197" s="31"/>
      <c r="G197" s="31"/>
      <c r="H197" s="62"/>
      <c r="I197" s="31"/>
      <c r="J197" s="62"/>
      <c r="K197" s="31"/>
      <c r="L197" s="31"/>
      <c r="M197" s="12"/>
      <c r="N197" s="2"/>
      <c r="O197" s="2"/>
      <c r="P197" s="2"/>
      <c r="Q197" s="2"/>
    </row>
    <row r="198" thickTop="1" thickBot="1" ht="25" customHeight="1">
      <c r="A198" s="9"/>
      <c r="B198" s="1"/>
      <c r="C198" s="67">
        <v>2</v>
      </c>
      <c r="D198" s="1"/>
      <c r="E198" s="67" t="s">
        <v>96</v>
      </c>
      <c r="F198" s="1"/>
      <c r="G198" s="68" t="s">
        <v>88</v>
      </c>
      <c r="H198" s="69">
        <f>J183+J188+J193</f>
        <v>0</v>
      </c>
      <c r="I198" s="68" t="s">
        <v>89</v>
      </c>
      <c r="J198" s="70">
        <f>(L198-H198)</f>
        <v>0</v>
      </c>
      <c r="K198" s="68" t="s">
        <v>90</v>
      </c>
      <c r="L198" s="71">
        <f>L183+L188+L193</f>
        <v>0</v>
      </c>
      <c r="M198" s="12"/>
      <c r="N198" s="2"/>
      <c r="O198" s="2"/>
      <c r="P198" s="2"/>
      <c r="Q198" s="43">
        <f>0+Q183+Q188+Q193</f>
        <v>0</v>
      </c>
      <c r="R198" s="27">
        <f>0+R183+R188+R193</f>
        <v>0</v>
      </c>
      <c r="S198" s="72">
        <f>Q198*(1+J198)+R198</f>
        <v>0</v>
      </c>
    </row>
    <row r="199" thickTop="1" thickBot="1" ht="25" customHeight="1">
      <c r="A199" s="9"/>
      <c r="B199" s="73"/>
      <c r="C199" s="73"/>
      <c r="D199" s="73"/>
      <c r="E199" s="73"/>
      <c r="F199" s="73"/>
      <c r="G199" s="74" t="s">
        <v>91</v>
      </c>
      <c r="H199" s="75">
        <f>J183+J188+J193</f>
        <v>0</v>
      </c>
      <c r="I199" s="74" t="s">
        <v>92</v>
      </c>
      <c r="J199" s="76">
        <f>0+J198</f>
        <v>0</v>
      </c>
      <c r="K199" s="74" t="s">
        <v>93</v>
      </c>
      <c r="L199" s="77">
        <f>L183+L188+L193</f>
        <v>0</v>
      </c>
      <c r="M199" s="12"/>
      <c r="N199" s="2"/>
      <c r="O199" s="2"/>
      <c r="P199" s="2"/>
      <c r="Q199" s="2"/>
    </row>
    <row r="200" ht="40" customHeight="1">
      <c r="A200" s="9"/>
      <c r="B200" s="82" t="s">
        <v>239</v>
      </c>
      <c r="C200" s="1"/>
      <c r="D200" s="1"/>
      <c r="E200" s="1"/>
      <c r="F200" s="1"/>
      <c r="G200" s="1"/>
      <c r="H200" s="50"/>
      <c r="I200" s="1"/>
      <c r="J200" s="50"/>
      <c r="K200" s="1"/>
      <c r="L200" s="1"/>
      <c r="M200" s="12"/>
      <c r="N200" s="2"/>
      <c r="O200" s="2"/>
      <c r="P200" s="2"/>
      <c r="Q200" s="2"/>
    </row>
    <row r="201" ht="12.75">
      <c r="A201" s="9"/>
      <c r="B201" s="51">
        <v>33</v>
      </c>
      <c r="C201" s="52" t="s">
        <v>240</v>
      </c>
      <c r="D201" s="52" t="s">
        <v>7</v>
      </c>
      <c r="E201" s="52" t="s">
        <v>241</v>
      </c>
      <c r="F201" s="52" t="s">
        <v>7</v>
      </c>
      <c r="G201" s="53" t="s">
        <v>103</v>
      </c>
      <c r="H201" s="54">
        <v>62.551000000000002</v>
      </c>
      <c r="I201" s="25">
        <f>ROUND(0,2)</f>
        <v>0</v>
      </c>
      <c r="J201" s="55">
        <f>ROUND(I201*H201,2)</f>
        <v>0</v>
      </c>
      <c r="K201" s="56">
        <v>0.20999999999999999</v>
      </c>
      <c r="L201" s="57">
        <f>IF(ISNUMBER(K201),ROUND(J201*(K201+1),2),0)</f>
        <v>0</v>
      </c>
      <c r="M201" s="12"/>
      <c r="N201" s="2"/>
      <c r="O201" s="2"/>
      <c r="P201" s="2"/>
      <c r="Q201" s="43">
        <f>IF(ISNUMBER(K201),IF(H201&gt;0,IF(I201&gt;0,J201,0),0),0)</f>
        <v>0</v>
      </c>
      <c r="R201" s="27">
        <f>IF(ISNUMBER(K201)=FALSE,J201,0)</f>
        <v>0</v>
      </c>
    </row>
    <row r="202" ht="12.75">
      <c r="A202" s="9"/>
      <c r="B202" s="58" t="s">
        <v>54</v>
      </c>
      <c r="C202" s="1"/>
      <c r="D202" s="1"/>
      <c r="E202" s="59" t="s">
        <v>242</v>
      </c>
      <c r="F202" s="1"/>
      <c r="G202" s="1"/>
      <c r="H202" s="50"/>
      <c r="I202" s="1"/>
      <c r="J202" s="50"/>
      <c r="K202" s="1"/>
      <c r="L202" s="1"/>
      <c r="M202" s="12"/>
      <c r="N202" s="2"/>
      <c r="O202" s="2"/>
      <c r="P202" s="2"/>
      <c r="Q202" s="2"/>
    </row>
    <row r="203" ht="12.75">
      <c r="A203" s="9"/>
      <c r="B203" s="58" t="s">
        <v>56</v>
      </c>
      <c r="C203" s="1"/>
      <c r="D203" s="1"/>
      <c r="E203" s="59" t="s">
        <v>243</v>
      </c>
      <c r="F203" s="1"/>
      <c r="G203" s="1"/>
      <c r="H203" s="50"/>
      <c r="I203" s="1"/>
      <c r="J203" s="50"/>
      <c r="K203" s="1"/>
      <c r="L203" s="1"/>
      <c r="M203" s="12"/>
      <c r="N203" s="2"/>
      <c r="O203" s="2"/>
      <c r="P203" s="2"/>
      <c r="Q203" s="2"/>
    </row>
    <row r="204" ht="12.75">
      <c r="A204" s="9"/>
      <c r="B204" s="58" t="s">
        <v>57</v>
      </c>
      <c r="C204" s="1"/>
      <c r="D204" s="1"/>
      <c r="E204" s="59" t="s">
        <v>244</v>
      </c>
      <c r="F204" s="1"/>
      <c r="G204" s="1"/>
      <c r="H204" s="50"/>
      <c r="I204" s="1"/>
      <c r="J204" s="50"/>
      <c r="K204" s="1"/>
      <c r="L204" s="1"/>
      <c r="M204" s="12"/>
      <c r="N204" s="2"/>
      <c r="O204" s="2"/>
      <c r="P204" s="2"/>
      <c r="Q204" s="2"/>
    </row>
    <row r="205" thickBot="1" ht="12.75">
      <c r="A205" s="9"/>
      <c r="B205" s="60" t="s">
        <v>59</v>
      </c>
      <c r="C205" s="31"/>
      <c r="D205" s="31"/>
      <c r="E205" s="61" t="s">
        <v>60</v>
      </c>
      <c r="F205" s="31"/>
      <c r="G205" s="31"/>
      <c r="H205" s="62"/>
      <c r="I205" s="31"/>
      <c r="J205" s="62"/>
      <c r="K205" s="31"/>
      <c r="L205" s="31"/>
      <c r="M205" s="12"/>
      <c r="N205" s="2"/>
      <c r="O205" s="2"/>
      <c r="P205" s="2"/>
      <c r="Q205" s="2"/>
    </row>
    <row r="206" thickTop="1" ht="12.75">
      <c r="A206" s="9"/>
      <c r="B206" s="51">
        <v>34</v>
      </c>
      <c r="C206" s="52" t="s">
        <v>245</v>
      </c>
      <c r="D206" s="52" t="s">
        <v>7</v>
      </c>
      <c r="E206" s="52" t="s">
        <v>246</v>
      </c>
      <c r="F206" s="52" t="s">
        <v>7</v>
      </c>
      <c r="G206" s="53" t="s">
        <v>103</v>
      </c>
      <c r="H206" s="63">
        <v>1.4059999999999999</v>
      </c>
      <c r="I206" s="37">
        <f>ROUND(0,2)</f>
        <v>0</v>
      </c>
      <c r="J206" s="64">
        <f>ROUND(I206*H206,2)</f>
        <v>0</v>
      </c>
      <c r="K206" s="65">
        <v>0.20999999999999999</v>
      </c>
      <c r="L206" s="66">
        <f>IF(ISNUMBER(K206),ROUND(J206*(K206+1),2),0)</f>
        <v>0</v>
      </c>
      <c r="M206" s="12"/>
      <c r="N206" s="2"/>
      <c r="O206" s="2"/>
      <c r="P206" s="2"/>
      <c r="Q206" s="43">
        <f>IF(ISNUMBER(K206),IF(H206&gt;0,IF(I206&gt;0,J206,0),0),0)</f>
        <v>0</v>
      </c>
      <c r="R206" s="27">
        <f>IF(ISNUMBER(K206)=FALSE,J206,0)</f>
        <v>0</v>
      </c>
    </row>
    <row r="207" ht="12.75">
      <c r="A207" s="9"/>
      <c r="B207" s="58" t="s">
        <v>54</v>
      </c>
      <c r="C207" s="1"/>
      <c r="D207" s="1"/>
      <c r="E207" s="59" t="s">
        <v>247</v>
      </c>
      <c r="F207" s="1"/>
      <c r="G207" s="1"/>
      <c r="H207" s="50"/>
      <c r="I207" s="1"/>
      <c r="J207" s="50"/>
      <c r="K207" s="1"/>
      <c r="L207" s="1"/>
      <c r="M207" s="12"/>
      <c r="N207" s="2"/>
      <c r="O207" s="2"/>
      <c r="P207" s="2"/>
      <c r="Q207" s="2"/>
    </row>
    <row r="208" ht="12.75">
      <c r="A208" s="9"/>
      <c r="B208" s="58" t="s">
        <v>56</v>
      </c>
      <c r="C208" s="1"/>
      <c r="D208" s="1"/>
      <c r="E208" s="59" t="s">
        <v>248</v>
      </c>
      <c r="F208" s="1"/>
      <c r="G208" s="1"/>
      <c r="H208" s="50"/>
      <c r="I208" s="1"/>
      <c r="J208" s="50"/>
      <c r="K208" s="1"/>
      <c r="L208" s="1"/>
      <c r="M208" s="12"/>
      <c r="N208" s="2"/>
      <c r="O208" s="2"/>
      <c r="P208" s="2"/>
      <c r="Q208" s="2"/>
    </row>
    <row r="209" ht="12.75">
      <c r="A209" s="9"/>
      <c r="B209" s="58" t="s">
        <v>57</v>
      </c>
      <c r="C209" s="1"/>
      <c r="D209" s="1"/>
      <c r="E209" s="59" t="s">
        <v>249</v>
      </c>
      <c r="F209" s="1"/>
      <c r="G209" s="1"/>
      <c r="H209" s="50"/>
      <c r="I209" s="1"/>
      <c r="J209" s="50"/>
      <c r="K209" s="1"/>
      <c r="L209" s="1"/>
      <c r="M209" s="12"/>
      <c r="N209" s="2"/>
      <c r="O209" s="2"/>
      <c r="P209" s="2"/>
      <c r="Q209" s="2"/>
    </row>
    <row r="210" thickBot="1" ht="12.75">
      <c r="A210" s="9"/>
      <c r="B210" s="60" t="s">
        <v>59</v>
      </c>
      <c r="C210" s="31"/>
      <c r="D210" s="31"/>
      <c r="E210" s="61" t="s">
        <v>60</v>
      </c>
      <c r="F210" s="31"/>
      <c r="G210" s="31"/>
      <c r="H210" s="62"/>
      <c r="I210" s="31"/>
      <c r="J210" s="62"/>
      <c r="K210" s="31"/>
      <c r="L210" s="31"/>
      <c r="M210" s="12"/>
      <c r="N210" s="2"/>
      <c r="O210" s="2"/>
      <c r="P210" s="2"/>
      <c r="Q210" s="2"/>
    </row>
    <row r="211" thickTop="1" ht="12.75">
      <c r="A211" s="9"/>
      <c r="B211" s="51">
        <v>35</v>
      </c>
      <c r="C211" s="52" t="s">
        <v>250</v>
      </c>
      <c r="D211" s="52" t="s">
        <v>7</v>
      </c>
      <c r="E211" s="52" t="s">
        <v>251</v>
      </c>
      <c r="F211" s="52" t="s">
        <v>7</v>
      </c>
      <c r="G211" s="53" t="s">
        <v>103</v>
      </c>
      <c r="H211" s="63">
        <v>44.049999999999997</v>
      </c>
      <c r="I211" s="37">
        <f>ROUND(0,2)</f>
        <v>0</v>
      </c>
      <c r="J211" s="64">
        <f>ROUND(I211*H211,2)</f>
        <v>0</v>
      </c>
      <c r="K211" s="65">
        <v>0.20999999999999999</v>
      </c>
      <c r="L211" s="66">
        <f>IF(ISNUMBER(K211),ROUND(J211*(K211+1),2),0)</f>
        <v>0</v>
      </c>
      <c r="M211" s="12"/>
      <c r="N211" s="2"/>
      <c r="O211" s="2"/>
      <c r="P211" s="2"/>
      <c r="Q211" s="43">
        <f>IF(ISNUMBER(K211),IF(H211&gt;0,IF(I211&gt;0,J211,0),0),0)</f>
        <v>0</v>
      </c>
      <c r="R211" s="27">
        <f>IF(ISNUMBER(K211)=FALSE,J211,0)</f>
        <v>0</v>
      </c>
    </row>
    <row r="212" ht="12.75">
      <c r="A212" s="9"/>
      <c r="B212" s="58" t="s">
        <v>54</v>
      </c>
      <c r="C212" s="1"/>
      <c r="D212" s="1"/>
      <c r="E212" s="59" t="s">
        <v>252</v>
      </c>
      <c r="F212" s="1"/>
      <c r="G212" s="1"/>
      <c r="H212" s="50"/>
      <c r="I212" s="1"/>
      <c r="J212" s="50"/>
      <c r="K212" s="1"/>
      <c r="L212" s="1"/>
      <c r="M212" s="12"/>
      <c r="N212" s="2"/>
      <c r="O212" s="2"/>
      <c r="P212" s="2"/>
      <c r="Q212" s="2"/>
    </row>
    <row r="213" ht="12.75">
      <c r="A213" s="9"/>
      <c r="B213" s="58" t="s">
        <v>56</v>
      </c>
      <c r="C213" s="1"/>
      <c r="D213" s="1"/>
      <c r="E213" s="59" t="s">
        <v>253</v>
      </c>
      <c r="F213" s="1"/>
      <c r="G213" s="1"/>
      <c r="H213" s="50"/>
      <c r="I213" s="1"/>
      <c r="J213" s="50"/>
      <c r="K213" s="1"/>
      <c r="L213" s="1"/>
      <c r="M213" s="12"/>
      <c r="N213" s="2"/>
      <c r="O213" s="2"/>
      <c r="P213" s="2"/>
      <c r="Q213" s="2"/>
    </row>
    <row r="214" ht="12.75">
      <c r="A214" s="9"/>
      <c r="B214" s="58" t="s">
        <v>57</v>
      </c>
      <c r="C214" s="1"/>
      <c r="D214" s="1"/>
      <c r="E214" s="59" t="s">
        <v>254</v>
      </c>
      <c r="F214" s="1"/>
      <c r="G214" s="1"/>
      <c r="H214" s="50"/>
      <c r="I214" s="1"/>
      <c r="J214" s="50"/>
      <c r="K214" s="1"/>
      <c r="L214" s="1"/>
      <c r="M214" s="12"/>
      <c r="N214" s="2"/>
      <c r="O214" s="2"/>
      <c r="P214" s="2"/>
      <c r="Q214" s="2"/>
    </row>
    <row r="215" thickBot="1" ht="12.75">
      <c r="A215" s="9"/>
      <c r="B215" s="60" t="s">
        <v>59</v>
      </c>
      <c r="C215" s="31"/>
      <c r="D215" s="31"/>
      <c r="E215" s="61" t="s">
        <v>60</v>
      </c>
      <c r="F215" s="31"/>
      <c r="G215" s="31"/>
      <c r="H215" s="62"/>
      <c r="I215" s="31"/>
      <c r="J215" s="62"/>
      <c r="K215" s="31"/>
      <c r="L215" s="31"/>
      <c r="M215" s="12"/>
      <c r="N215" s="2"/>
      <c r="O215" s="2"/>
      <c r="P215" s="2"/>
      <c r="Q215" s="2"/>
    </row>
    <row r="216" thickTop="1" thickBot="1" ht="25" customHeight="1">
      <c r="A216" s="9"/>
      <c r="B216" s="1"/>
      <c r="C216" s="67">
        <v>4</v>
      </c>
      <c r="D216" s="1"/>
      <c r="E216" s="67" t="s">
        <v>97</v>
      </c>
      <c r="F216" s="1"/>
      <c r="G216" s="68" t="s">
        <v>88</v>
      </c>
      <c r="H216" s="69">
        <f>J201+J206+J211</f>
        <v>0</v>
      </c>
      <c r="I216" s="68" t="s">
        <v>89</v>
      </c>
      <c r="J216" s="70">
        <f>(L216-H216)</f>
        <v>0</v>
      </c>
      <c r="K216" s="68" t="s">
        <v>90</v>
      </c>
      <c r="L216" s="71">
        <f>L201+L206+L211</f>
        <v>0</v>
      </c>
      <c r="M216" s="12"/>
      <c r="N216" s="2"/>
      <c r="O216" s="2"/>
      <c r="P216" s="2"/>
      <c r="Q216" s="43">
        <f>0+Q201+Q206+Q211</f>
        <v>0</v>
      </c>
      <c r="R216" s="27">
        <f>0+R201+R206+R211</f>
        <v>0</v>
      </c>
      <c r="S216" s="72">
        <f>Q216*(1+J216)+R216</f>
        <v>0</v>
      </c>
    </row>
    <row r="217" thickTop="1" thickBot="1" ht="25" customHeight="1">
      <c r="A217" s="9"/>
      <c r="B217" s="73"/>
      <c r="C217" s="73"/>
      <c r="D217" s="73"/>
      <c r="E217" s="73"/>
      <c r="F217" s="73"/>
      <c r="G217" s="74" t="s">
        <v>91</v>
      </c>
      <c r="H217" s="75">
        <f>J201+J206+J211</f>
        <v>0</v>
      </c>
      <c r="I217" s="74" t="s">
        <v>92</v>
      </c>
      <c r="J217" s="76">
        <f>0+J216</f>
        <v>0</v>
      </c>
      <c r="K217" s="74" t="s">
        <v>93</v>
      </c>
      <c r="L217" s="77">
        <f>L201+L206+L211</f>
        <v>0</v>
      </c>
      <c r="M217" s="12"/>
      <c r="N217" s="2"/>
      <c r="O217" s="2"/>
      <c r="P217" s="2"/>
      <c r="Q217" s="2"/>
    </row>
    <row r="218" ht="40" customHeight="1">
      <c r="A218" s="9"/>
      <c r="B218" s="82" t="s">
        <v>255</v>
      </c>
      <c r="C218" s="1"/>
      <c r="D218" s="1"/>
      <c r="E218" s="1"/>
      <c r="F218" s="1"/>
      <c r="G218" s="1"/>
      <c r="H218" s="50"/>
      <c r="I218" s="1"/>
      <c r="J218" s="50"/>
      <c r="K218" s="1"/>
      <c r="L218" s="1"/>
      <c r="M218" s="12"/>
      <c r="N218" s="2"/>
      <c r="O218" s="2"/>
      <c r="P218" s="2"/>
      <c r="Q218" s="2"/>
    </row>
    <row r="219" ht="12.75">
      <c r="A219" s="9"/>
      <c r="B219" s="51">
        <v>36</v>
      </c>
      <c r="C219" s="52" t="s">
        <v>256</v>
      </c>
      <c r="D219" s="52" t="s">
        <v>7</v>
      </c>
      <c r="E219" s="52" t="s">
        <v>257</v>
      </c>
      <c r="F219" s="52" t="s">
        <v>7</v>
      </c>
      <c r="G219" s="53" t="s">
        <v>194</v>
      </c>
      <c r="H219" s="54">
        <v>288.48000000000002</v>
      </c>
      <c r="I219" s="25">
        <f>ROUND(0,2)</f>
        <v>0</v>
      </c>
      <c r="J219" s="55">
        <f>ROUND(I219*H219,2)</f>
        <v>0</v>
      </c>
      <c r="K219" s="56">
        <v>0.20999999999999999</v>
      </c>
      <c r="L219" s="57">
        <f>IF(ISNUMBER(K219),ROUND(J219*(K219+1),2),0)</f>
        <v>0</v>
      </c>
      <c r="M219" s="12"/>
      <c r="N219" s="2"/>
      <c r="O219" s="2"/>
      <c r="P219" s="2"/>
      <c r="Q219" s="43">
        <f>IF(ISNUMBER(K219),IF(H219&gt;0,IF(I219&gt;0,J219,0),0),0)</f>
        <v>0</v>
      </c>
      <c r="R219" s="27">
        <f>IF(ISNUMBER(K219)=FALSE,J219,0)</f>
        <v>0</v>
      </c>
    </row>
    <row r="220" ht="12.75">
      <c r="A220" s="9"/>
      <c r="B220" s="58" t="s">
        <v>54</v>
      </c>
      <c r="C220" s="1"/>
      <c r="D220" s="1"/>
      <c r="E220" s="59" t="s">
        <v>258</v>
      </c>
      <c r="F220" s="1"/>
      <c r="G220" s="1"/>
      <c r="H220" s="50"/>
      <c r="I220" s="1"/>
      <c r="J220" s="50"/>
      <c r="K220" s="1"/>
      <c r="L220" s="1"/>
      <c r="M220" s="12"/>
      <c r="N220" s="2"/>
      <c r="O220" s="2"/>
      <c r="P220" s="2"/>
      <c r="Q220" s="2"/>
    </row>
    <row r="221" ht="12.75">
      <c r="A221" s="9"/>
      <c r="B221" s="58" t="s">
        <v>56</v>
      </c>
      <c r="C221" s="1"/>
      <c r="D221" s="1"/>
      <c r="E221" s="59" t="s">
        <v>259</v>
      </c>
      <c r="F221" s="1"/>
      <c r="G221" s="1"/>
      <c r="H221" s="50"/>
      <c r="I221" s="1"/>
      <c r="J221" s="50"/>
      <c r="K221" s="1"/>
      <c r="L221" s="1"/>
      <c r="M221" s="12"/>
      <c r="N221" s="2"/>
      <c r="O221" s="2"/>
      <c r="P221" s="2"/>
      <c r="Q221" s="2"/>
    </row>
    <row r="222" ht="12.75">
      <c r="A222" s="9"/>
      <c r="B222" s="58" t="s">
        <v>57</v>
      </c>
      <c r="C222" s="1"/>
      <c r="D222" s="1"/>
      <c r="E222" s="59" t="s">
        <v>260</v>
      </c>
      <c r="F222" s="1"/>
      <c r="G222" s="1"/>
      <c r="H222" s="50"/>
      <c r="I222" s="1"/>
      <c r="J222" s="50"/>
      <c r="K222" s="1"/>
      <c r="L222" s="1"/>
      <c r="M222" s="12"/>
      <c r="N222" s="2"/>
      <c r="O222" s="2"/>
      <c r="P222" s="2"/>
      <c r="Q222" s="2"/>
    </row>
    <row r="223" thickBot="1" ht="12.75">
      <c r="A223" s="9"/>
      <c r="B223" s="60" t="s">
        <v>59</v>
      </c>
      <c r="C223" s="31"/>
      <c r="D223" s="31"/>
      <c r="E223" s="61" t="s">
        <v>60</v>
      </c>
      <c r="F223" s="31"/>
      <c r="G223" s="31"/>
      <c r="H223" s="62"/>
      <c r="I223" s="31"/>
      <c r="J223" s="62"/>
      <c r="K223" s="31"/>
      <c r="L223" s="31"/>
      <c r="M223" s="12"/>
      <c r="N223" s="2"/>
      <c r="O223" s="2"/>
      <c r="P223" s="2"/>
      <c r="Q223" s="2"/>
    </row>
    <row r="224" thickTop="1" ht="12.75">
      <c r="A224" s="9"/>
      <c r="B224" s="51">
        <v>37</v>
      </c>
      <c r="C224" s="52" t="s">
        <v>261</v>
      </c>
      <c r="D224" s="52" t="s">
        <v>7</v>
      </c>
      <c r="E224" s="52" t="s">
        <v>262</v>
      </c>
      <c r="F224" s="52" t="s">
        <v>7</v>
      </c>
      <c r="G224" s="53" t="s">
        <v>103</v>
      </c>
      <c r="H224" s="63">
        <v>148.00200000000001</v>
      </c>
      <c r="I224" s="37">
        <f>ROUND(0,2)</f>
        <v>0</v>
      </c>
      <c r="J224" s="64">
        <f>ROUND(I224*H224,2)</f>
        <v>0</v>
      </c>
      <c r="K224" s="65">
        <v>0.20999999999999999</v>
      </c>
      <c r="L224" s="66">
        <f>IF(ISNUMBER(K224),ROUND(J224*(K224+1),2),0)</f>
        <v>0</v>
      </c>
      <c r="M224" s="12"/>
      <c r="N224" s="2"/>
      <c r="O224" s="2"/>
      <c r="P224" s="2"/>
      <c r="Q224" s="43">
        <f>IF(ISNUMBER(K224),IF(H224&gt;0,IF(I224&gt;0,J224,0),0),0)</f>
        <v>0</v>
      </c>
      <c r="R224" s="27">
        <f>IF(ISNUMBER(K224)=FALSE,J224,0)</f>
        <v>0</v>
      </c>
    </row>
    <row r="225" ht="12.75">
      <c r="A225" s="9"/>
      <c r="B225" s="58" t="s">
        <v>54</v>
      </c>
      <c r="C225" s="1"/>
      <c r="D225" s="1"/>
      <c r="E225" s="59" t="s">
        <v>263</v>
      </c>
      <c r="F225" s="1"/>
      <c r="G225" s="1"/>
      <c r="H225" s="50"/>
      <c r="I225" s="1"/>
      <c r="J225" s="50"/>
      <c r="K225" s="1"/>
      <c r="L225" s="1"/>
      <c r="M225" s="12"/>
      <c r="N225" s="2"/>
      <c r="O225" s="2"/>
      <c r="P225" s="2"/>
      <c r="Q225" s="2"/>
    </row>
    <row r="226" ht="12.75">
      <c r="A226" s="9"/>
      <c r="B226" s="58" t="s">
        <v>56</v>
      </c>
      <c r="C226" s="1"/>
      <c r="D226" s="1"/>
      <c r="E226" s="59" t="s">
        <v>264</v>
      </c>
      <c r="F226" s="1"/>
      <c r="G226" s="1"/>
      <c r="H226" s="50"/>
      <c r="I226" s="1"/>
      <c r="J226" s="50"/>
      <c r="K226" s="1"/>
      <c r="L226" s="1"/>
      <c r="M226" s="12"/>
      <c r="N226" s="2"/>
      <c r="O226" s="2"/>
      <c r="P226" s="2"/>
      <c r="Q226" s="2"/>
    </row>
    <row r="227" ht="12.75">
      <c r="A227" s="9"/>
      <c r="B227" s="58" t="s">
        <v>57</v>
      </c>
      <c r="C227" s="1"/>
      <c r="D227" s="1"/>
      <c r="E227" s="59" t="s">
        <v>260</v>
      </c>
      <c r="F227" s="1"/>
      <c r="G227" s="1"/>
      <c r="H227" s="50"/>
      <c r="I227" s="1"/>
      <c r="J227" s="50"/>
      <c r="K227" s="1"/>
      <c r="L227" s="1"/>
      <c r="M227" s="12"/>
      <c r="N227" s="2"/>
      <c r="O227" s="2"/>
      <c r="P227" s="2"/>
      <c r="Q227" s="2"/>
    </row>
    <row r="228" thickBot="1" ht="12.75">
      <c r="A228" s="9"/>
      <c r="B228" s="60" t="s">
        <v>59</v>
      </c>
      <c r="C228" s="31"/>
      <c r="D228" s="31"/>
      <c r="E228" s="61" t="s">
        <v>60</v>
      </c>
      <c r="F228" s="31"/>
      <c r="G228" s="31"/>
      <c r="H228" s="62"/>
      <c r="I228" s="31"/>
      <c r="J228" s="62"/>
      <c r="K228" s="31"/>
      <c r="L228" s="31"/>
      <c r="M228" s="12"/>
      <c r="N228" s="2"/>
      <c r="O228" s="2"/>
      <c r="P228" s="2"/>
      <c r="Q228" s="2"/>
    </row>
    <row r="229" thickTop="1" ht="12.75">
      <c r="A229" s="9"/>
      <c r="B229" s="51">
        <v>38</v>
      </c>
      <c r="C229" s="52" t="s">
        <v>265</v>
      </c>
      <c r="D229" s="52" t="s">
        <v>7</v>
      </c>
      <c r="E229" s="52" t="s">
        <v>266</v>
      </c>
      <c r="F229" s="52" t="s">
        <v>7</v>
      </c>
      <c r="G229" s="53" t="s">
        <v>103</v>
      </c>
      <c r="H229" s="63">
        <v>704.76999999999998</v>
      </c>
      <c r="I229" s="37">
        <f>ROUND(0,2)</f>
        <v>0</v>
      </c>
      <c r="J229" s="64">
        <f>ROUND(I229*H229,2)</f>
        <v>0</v>
      </c>
      <c r="K229" s="65">
        <v>0.20999999999999999</v>
      </c>
      <c r="L229" s="66">
        <f>IF(ISNUMBER(K229),ROUND(J229*(K229+1),2),0)</f>
        <v>0</v>
      </c>
      <c r="M229" s="12"/>
      <c r="N229" s="2"/>
      <c r="O229" s="2"/>
      <c r="P229" s="2"/>
      <c r="Q229" s="43">
        <f>IF(ISNUMBER(K229),IF(H229&gt;0,IF(I229&gt;0,J229,0),0),0)</f>
        <v>0</v>
      </c>
      <c r="R229" s="27">
        <f>IF(ISNUMBER(K229)=FALSE,J229,0)</f>
        <v>0</v>
      </c>
    </row>
    <row r="230" ht="12.75">
      <c r="A230" s="9"/>
      <c r="B230" s="58" t="s">
        <v>54</v>
      </c>
      <c r="C230" s="1"/>
      <c r="D230" s="1"/>
      <c r="E230" s="59" t="s">
        <v>267</v>
      </c>
      <c r="F230" s="1"/>
      <c r="G230" s="1"/>
      <c r="H230" s="50"/>
      <c r="I230" s="1"/>
      <c r="J230" s="50"/>
      <c r="K230" s="1"/>
      <c r="L230" s="1"/>
      <c r="M230" s="12"/>
      <c r="N230" s="2"/>
      <c r="O230" s="2"/>
      <c r="P230" s="2"/>
      <c r="Q230" s="2"/>
    </row>
    <row r="231" ht="12.75">
      <c r="A231" s="9"/>
      <c r="B231" s="58" t="s">
        <v>56</v>
      </c>
      <c r="C231" s="1"/>
      <c r="D231" s="1"/>
      <c r="E231" s="59" t="s">
        <v>268</v>
      </c>
      <c r="F231" s="1"/>
      <c r="G231" s="1"/>
      <c r="H231" s="50"/>
      <c r="I231" s="1"/>
      <c r="J231" s="50"/>
      <c r="K231" s="1"/>
      <c r="L231" s="1"/>
      <c r="M231" s="12"/>
      <c r="N231" s="2"/>
      <c r="O231" s="2"/>
      <c r="P231" s="2"/>
      <c r="Q231" s="2"/>
    </row>
    <row r="232" ht="12.75">
      <c r="A232" s="9"/>
      <c r="B232" s="58" t="s">
        <v>57</v>
      </c>
      <c r="C232" s="1"/>
      <c r="D232" s="1"/>
      <c r="E232" s="59" t="s">
        <v>269</v>
      </c>
      <c r="F232" s="1"/>
      <c r="G232" s="1"/>
      <c r="H232" s="50"/>
      <c r="I232" s="1"/>
      <c r="J232" s="50"/>
      <c r="K232" s="1"/>
      <c r="L232" s="1"/>
      <c r="M232" s="12"/>
      <c r="N232" s="2"/>
      <c r="O232" s="2"/>
      <c r="P232" s="2"/>
      <c r="Q232" s="2"/>
    </row>
    <row r="233" thickBot="1" ht="12.75">
      <c r="A233" s="9"/>
      <c r="B233" s="60" t="s">
        <v>59</v>
      </c>
      <c r="C233" s="31"/>
      <c r="D233" s="31"/>
      <c r="E233" s="61" t="s">
        <v>60</v>
      </c>
      <c r="F233" s="31"/>
      <c r="G233" s="31"/>
      <c r="H233" s="62"/>
      <c r="I233" s="31"/>
      <c r="J233" s="62"/>
      <c r="K233" s="31"/>
      <c r="L233" s="31"/>
      <c r="M233" s="12"/>
      <c r="N233" s="2"/>
      <c r="O233" s="2"/>
      <c r="P233" s="2"/>
      <c r="Q233" s="2"/>
    </row>
    <row r="234" thickTop="1" ht="12.75">
      <c r="A234" s="9"/>
      <c r="B234" s="51">
        <v>39</v>
      </c>
      <c r="C234" s="52" t="s">
        <v>270</v>
      </c>
      <c r="D234" s="52" t="s">
        <v>7</v>
      </c>
      <c r="E234" s="52" t="s">
        <v>271</v>
      </c>
      <c r="F234" s="52" t="s">
        <v>7</v>
      </c>
      <c r="G234" s="53" t="s">
        <v>103</v>
      </c>
      <c r="H234" s="63">
        <v>66.5</v>
      </c>
      <c r="I234" s="37">
        <f>ROUND(0,2)</f>
        <v>0</v>
      </c>
      <c r="J234" s="64">
        <f>ROUND(I234*H234,2)</f>
        <v>0</v>
      </c>
      <c r="K234" s="65">
        <v>0.20999999999999999</v>
      </c>
      <c r="L234" s="66">
        <f>IF(ISNUMBER(K234),ROUND(J234*(K234+1),2),0)</f>
        <v>0</v>
      </c>
      <c r="M234" s="12"/>
      <c r="N234" s="2"/>
      <c r="O234" s="2"/>
      <c r="P234" s="2"/>
      <c r="Q234" s="43">
        <f>IF(ISNUMBER(K234),IF(H234&gt;0,IF(I234&gt;0,J234,0),0),0)</f>
        <v>0</v>
      </c>
      <c r="R234" s="27">
        <f>IF(ISNUMBER(K234)=FALSE,J234,0)</f>
        <v>0</v>
      </c>
    </row>
    <row r="235" ht="12.75">
      <c r="A235" s="9"/>
      <c r="B235" s="58" t="s">
        <v>54</v>
      </c>
      <c r="C235" s="1"/>
      <c r="D235" s="1"/>
      <c r="E235" s="59" t="s">
        <v>272</v>
      </c>
      <c r="F235" s="1"/>
      <c r="G235" s="1"/>
      <c r="H235" s="50"/>
      <c r="I235" s="1"/>
      <c r="J235" s="50"/>
      <c r="K235" s="1"/>
      <c r="L235" s="1"/>
      <c r="M235" s="12"/>
      <c r="N235" s="2"/>
      <c r="O235" s="2"/>
      <c r="P235" s="2"/>
      <c r="Q235" s="2"/>
    </row>
    <row r="236" ht="12.75">
      <c r="A236" s="9"/>
      <c r="B236" s="58" t="s">
        <v>56</v>
      </c>
      <c r="C236" s="1"/>
      <c r="D236" s="1"/>
      <c r="E236" s="59" t="s">
        <v>273</v>
      </c>
      <c r="F236" s="1"/>
      <c r="G236" s="1"/>
      <c r="H236" s="50"/>
      <c r="I236" s="1"/>
      <c r="J236" s="50"/>
      <c r="K236" s="1"/>
      <c r="L236" s="1"/>
      <c r="M236" s="12"/>
      <c r="N236" s="2"/>
      <c r="O236" s="2"/>
      <c r="P236" s="2"/>
      <c r="Q236" s="2"/>
    </row>
    <row r="237" ht="12.75">
      <c r="A237" s="9"/>
      <c r="B237" s="58" t="s">
        <v>57</v>
      </c>
      <c r="C237" s="1"/>
      <c r="D237" s="1"/>
      <c r="E237" s="59" t="s">
        <v>274</v>
      </c>
      <c r="F237" s="1"/>
      <c r="G237" s="1"/>
      <c r="H237" s="50"/>
      <c r="I237" s="1"/>
      <c r="J237" s="50"/>
      <c r="K237" s="1"/>
      <c r="L237" s="1"/>
      <c r="M237" s="12"/>
      <c r="N237" s="2"/>
      <c r="O237" s="2"/>
      <c r="P237" s="2"/>
      <c r="Q237" s="2"/>
    </row>
    <row r="238" thickBot="1" ht="12.75">
      <c r="A238" s="9"/>
      <c r="B238" s="60" t="s">
        <v>59</v>
      </c>
      <c r="C238" s="31"/>
      <c r="D238" s="31"/>
      <c r="E238" s="61" t="s">
        <v>60</v>
      </c>
      <c r="F238" s="31"/>
      <c r="G238" s="31"/>
      <c r="H238" s="62"/>
      <c r="I238" s="31"/>
      <c r="J238" s="62"/>
      <c r="K238" s="31"/>
      <c r="L238" s="31"/>
      <c r="M238" s="12"/>
      <c r="N238" s="2"/>
      <c r="O238" s="2"/>
      <c r="P238" s="2"/>
      <c r="Q238" s="2"/>
    </row>
    <row r="239" thickTop="1" ht="12.75">
      <c r="A239" s="9"/>
      <c r="B239" s="51">
        <v>40</v>
      </c>
      <c r="C239" s="52" t="s">
        <v>275</v>
      </c>
      <c r="D239" s="52" t="s">
        <v>7</v>
      </c>
      <c r="E239" s="52" t="s">
        <v>276</v>
      </c>
      <c r="F239" s="52" t="s">
        <v>7</v>
      </c>
      <c r="G239" s="53" t="s">
        <v>194</v>
      </c>
      <c r="H239" s="63">
        <v>3664.3789999999999</v>
      </c>
      <c r="I239" s="37">
        <f>ROUND(0,2)</f>
        <v>0</v>
      </c>
      <c r="J239" s="64">
        <f>ROUND(I239*H239,2)</f>
        <v>0</v>
      </c>
      <c r="K239" s="65">
        <v>0.20999999999999999</v>
      </c>
      <c r="L239" s="66">
        <f>IF(ISNUMBER(K239),ROUND(J239*(K239+1),2),0)</f>
        <v>0</v>
      </c>
      <c r="M239" s="12"/>
      <c r="N239" s="2"/>
      <c r="O239" s="2"/>
      <c r="P239" s="2"/>
      <c r="Q239" s="43">
        <f>IF(ISNUMBER(K239),IF(H239&gt;0,IF(I239&gt;0,J239,0),0),0)</f>
        <v>0</v>
      </c>
      <c r="R239" s="27">
        <f>IF(ISNUMBER(K239)=FALSE,J239,0)</f>
        <v>0</v>
      </c>
    </row>
    <row r="240" ht="12.75">
      <c r="A240" s="9"/>
      <c r="B240" s="58" t="s">
        <v>54</v>
      </c>
      <c r="C240" s="1"/>
      <c r="D240" s="1"/>
      <c r="E240" s="59" t="s">
        <v>277</v>
      </c>
      <c r="F240" s="1"/>
      <c r="G240" s="1"/>
      <c r="H240" s="50"/>
      <c r="I240" s="1"/>
      <c r="J240" s="50"/>
      <c r="K240" s="1"/>
      <c r="L240" s="1"/>
      <c r="M240" s="12"/>
      <c r="N240" s="2"/>
      <c r="O240" s="2"/>
      <c r="P240" s="2"/>
      <c r="Q240" s="2"/>
    </row>
    <row r="241" ht="12.75">
      <c r="A241" s="9"/>
      <c r="B241" s="58" t="s">
        <v>56</v>
      </c>
      <c r="C241" s="1"/>
      <c r="D241" s="1"/>
      <c r="E241" s="59" t="s">
        <v>278</v>
      </c>
      <c r="F241" s="1"/>
      <c r="G241" s="1"/>
      <c r="H241" s="50"/>
      <c r="I241" s="1"/>
      <c r="J241" s="50"/>
      <c r="K241" s="1"/>
      <c r="L241" s="1"/>
      <c r="M241" s="12"/>
      <c r="N241" s="2"/>
      <c r="O241" s="2"/>
      <c r="P241" s="2"/>
      <c r="Q241" s="2"/>
    </row>
    <row r="242" ht="12.75">
      <c r="A242" s="9"/>
      <c r="B242" s="58" t="s">
        <v>57</v>
      </c>
      <c r="C242" s="1"/>
      <c r="D242" s="1"/>
      <c r="E242" s="59" t="s">
        <v>279</v>
      </c>
      <c r="F242" s="1"/>
      <c r="G242" s="1"/>
      <c r="H242" s="50"/>
      <c r="I242" s="1"/>
      <c r="J242" s="50"/>
      <c r="K242" s="1"/>
      <c r="L242" s="1"/>
      <c r="M242" s="12"/>
      <c r="N242" s="2"/>
      <c r="O242" s="2"/>
      <c r="P242" s="2"/>
      <c r="Q242" s="2"/>
    </row>
    <row r="243" thickBot="1" ht="12.75">
      <c r="A243" s="9"/>
      <c r="B243" s="60" t="s">
        <v>59</v>
      </c>
      <c r="C243" s="31"/>
      <c r="D243" s="31"/>
      <c r="E243" s="61" t="s">
        <v>60</v>
      </c>
      <c r="F243" s="31"/>
      <c r="G243" s="31"/>
      <c r="H243" s="62"/>
      <c r="I243" s="31"/>
      <c r="J243" s="62"/>
      <c r="K243" s="31"/>
      <c r="L243" s="31"/>
      <c r="M243" s="12"/>
      <c r="N243" s="2"/>
      <c r="O243" s="2"/>
      <c r="P243" s="2"/>
      <c r="Q243" s="2"/>
    </row>
    <row r="244" thickTop="1" ht="12.75">
      <c r="A244" s="9"/>
      <c r="B244" s="51">
        <v>41</v>
      </c>
      <c r="C244" s="52" t="s">
        <v>280</v>
      </c>
      <c r="D244" s="52" t="s">
        <v>7</v>
      </c>
      <c r="E244" s="52" t="s">
        <v>281</v>
      </c>
      <c r="F244" s="52" t="s">
        <v>7</v>
      </c>
      <c r="G244" s="53" t="s">
        <v>194</v>
      </c>
      <c r="H244" s="63">
        <v>3571.7849999999999</v>
      </c>
      <c r="I244" s="37">
        <f>ROUND(0,2)</f>
        <v>0</v>
      </c>
      <c r="J244" s="64">
        <f>ROUND(I244*H244,2)</f>
        <v>0</v>
      </c>
      <c r="K244" s="65">
        <v>0.20999999999999999</v>
      </c>
      <c r="L244" s="66">
        <f>IF(ISNUMBER(K244),ROUND(J244*(K244+1),2),0)</f>
        <v>0</v>
      </c>
      <c r="M244" s="12"/>
      <c r="N244" s="2"/>
      <c r="O244" s="2"/>
      <c r="P244" s="2"/>
      <c r="Q244" s="43">
        <f>IF(ISNUMBER(K244),IF(H244&gt;0,IF(I244&gt;0,J244,0),0),0)</f>
        <v>0</v>
      </c>
      <c r="R244" s="27">
        <f>IF(ISNUMBER(K244)=FALSE,J244,0)</f>
        <v>0</v>
      </c>
    </row>
    <row r="245" ht="12.75">
      <c r="A245" s="9"/>
      <c r="B245" s="58" t="s">
        <v>54</v>
      </c>
      <c r="C245" s="1"/>
      <c r="D245" s="1"/>
      <c r="E245" s="59" t="s">
        <v>282</v>
      </c>
      <c r="F245" s="1"/>
      <c r="G245" s="1"/>
      <c r="H245" s="50"/>
      <c r="I245" s="1"/>
      <c r="J245" s="50"/>
      <c r="K245" s="1"/>
      <c r="L245" s="1"/>
      <c r="M245" s="12"/>
      <c r="N245" s="2"/>
      <c r="O245" s="2"/>
      <c r="P245" s="2"/>
      <c r="Q245" s="2"/>
    </row>
    <row r="246" ht="12.75">
      <c r="A246" s="9"/>
      <c r="B246" s="58" t="s">
        <v>56</v>
      </c>
      <c r="C246" s="1"/>
      <c r="D246" s="1"/>
      <c r="E246" s="59" t="s">
        <v>283</v>
      </c>
      <c r="F246" s="1"/>
      <c r="G246" s="1"/>
      <c r="H246" s="50"/>
      <c r="I246" s="1"/>
      <c r="J246" s="50"/>
      <c r="K246" s="1"/>
      <c r="L246" s="1"/>
      <c r="M246" s="12"/>
      <c r="N246" s="2"/>
      <c r="O246" s="2"/>
      <c r="P246" s="2"/>
      <c r="Q246" s="2"/>
    </row>
    <row r="247" ht="12.75">
      <c r="A247" s="9"/>
      <c r="B247" s="58" t="s">
        <v>57</v>
      </c>
      <c r="C247" s="1"/>
      <c r="D247" s="1"/>
      <c r="E247" s="59" t="s">
        <v>279</v>
      </c>
      <c r="F247" s="1"/>
      <c r="G247" s="1"/>
      <c r="H247" s="50"/>
      <c r="I247" s="1"/>
      <c r="J247" s="50"/>
      <c r="K247" s="1"/>
      <c r="L247" s="1"/>
      <c r="M247" s="12"/>
      <c r="N247" s="2"/>
      <c r="O247" s="2"/>
      <c r="P247" s="2"/>
      <c r="Q247" s="2"/>
    </row>
    <row r="248" thickBot="1" ht="12.75">
      <c r="A248" s="9"/>
      <c r="B248" s="60" t="s">
        <v>59</v>
      </c>
      <c r="C248" s="31"/>
      <c r="D248" s="31"/>
      <c r="E248" s="61" t="s">
        <v>60</v>
      </c>
      <c r="F248" s="31"/>
      <c r="G248" s="31"/>
      <c r="H248" s="62"/>
      <c r="I248" s="31"/>
      <c r="J248" s="62"/>
      <c r="K248" s="31"/>
      <c r="L248" s="31"/>
      <c r="M248" s="12"/>
      <c r="N248" s="2"/>
      <c r="O248" s="2"/>
      <c r="P248" s="2"/>
      <c r="Q248" s="2"/>
    </row>
    <row r="249" thickTop="1" ht="12.75">
      <c r="A249" s="9"/>
      <c r="B249" s="51">
        <v>42</v>
      </c>
      <c r="C249" s="52" t="s">
        <v>284</v>
      </c>
      <c r="D249" s="52" t="s">
        <v>7</v>
      </c>
      <c r="E249" s="52" t="s">
        <v>285</v>
      </c>
      <c r="F249" s="52" t="s">
        <v>7</v>
      </c>
      <c r="G249" s="53" t="s">
        <v>194</v>
      </c>
      <c r="H249" s="63">
        <v>3401.6999999999998</v>
      </c>
      <c r="I249" s="37">
        <f>ROUND(0,2)</f>
        <v>0</v>
      </c>
      <c r="J249" s="64">
        <f>ROUND(I249*H249,2)</f>
        <v>0</v>
      </c>
      <c r="K249" s="65">
        <v>0.20999999999999999</v>
      </c>
      <c r="L249" s="66">
        <f>IF(ISNUMBER(K249),ROUND(J249*(K249+1),2),0)</f>
        <v>0</v>
      </c>
      <c r="M249" s="12"/>
      <c r="N249" s="2"/>
      <c r="O249" s="2"/>
      <c r="P249" s="2"/>
      <c r="Q249" s="43">
        <f>IF(ISNUMBER(K249),IF(H249&gt;0,IF(I249&gt;0,J249,0),0),0)</f>
        <v>0</v>
      </c>
      <c r="R249" s="27">
        <f>IF(ISNUMBER(K249)=FALSE,J249,0)</f>
        <v>0</v>
      </c>
    </row>
    <row r="250" ht="12.75">
      <c r="A250" s="9"/>
      <c r="B250" s="58" t="s">
        <v>54</v>
      </c>
      <c r="C250" s="1"/>
      <c r="D250" s="1"/>
      <c r="E250" s="59" t="s">
        <v>286</v>
      </c>
      <c r="F250" s="1"/>
      <c r="G250" s="1"/>
      <c r="H250" s="50"/>
      <c r="I250" s="1"/>
      <c r="J250" s="50"/>
      <c r="K250" s="1"/>
      <c r="L250" s="1"/>
      <c r="M250" s="12"/>
      <c r="N250" s="2"/>
      <c r="O250" s="2"/>
      <c r="P250" s="2"/>
      <c r="Q250" s="2"/>
    </row>
    <row r="251" ht="12.75">
      <c r="A251" s="9"/>
      <c r="B251" s="58" t="s">
        <v>56</v>
      </c>
      <c r="C251" s="1"/>
      <c r="D251" s="1"/>
      <c r="E251" s="59" t="s">
        <v>287</v>
      </c>
      <c r="F251" s="1"/>
      <c r="G251" s="1"/>
      <c r="H251" s="50"/>
      <c r="I251" s="1"/>
      <c r="J251" s="50"/>
      <c r="K251" s="1"/>
      <c r="L251" s="1"/>
      <c r="M251" s="12"/>
      <c r="N251" s="2"/>
      <c r="O251" s="2"/>
      <c r="P251" s="2"/>
      <c r="Q251" s="2"/>
    </row>
    <row r="252" ht="12.75">
      <c r="A252" s="9"/>
      <c r="B252" s="58" t="s">
        <v>57</v>
      </c>
      <c r="C252" s="1"/>
      <c r="D252" s="1"/>
      <c r="E252" s="59" t="s">
        <v>288</v>
      </c>
      <c r="F252" s="1"/>
      <c r="G252" s="1"/>
      <c r="H252" s="50"/>
      <c r="I252" s="1"/>
      <c r="J252" s="50"/>
      <c r="K252" s="1"/>
      <c r="L252" s="1"/>
      <c r="M252" s="12"/>
      <c r="N252" s="2"/>
      <c r="O252" s="2"/>
      <c r="P252" s="2"/>
      <c r="Q252" s="2"/>
    </row>
    <row r="253" thickBot="1" ht="12.75">
      <c r="A253" s="9"/>
      <c r="B253" s="60" t="s">
        <v>59</v>
      </c>
      <c r="C253" s="31"/>
      <c r="D253" s="31"/>
      <c r="E253" s="61" t="s">
        <v>60</v>
      </c>
      <c r="F253" s="31"/>
      <c r="G253" s="31"/>
      <c r="H253" s="62"/>
      <c r="I253" s="31"/>
      <c r="J253" s="62"/>
      <c r="K253" s="31"/>
      <c r="L253" s="31"/>
      <c r="M253" s="12"/>
      <c r="N253" s="2"/>
      <c r="O253" s="2"/>
      <c r="P253" s="2"/>
      <c r="Q253" s="2"/>
    </row>
    <row r="254" thickTop="1" ht="12.75">
      <c r="A254" s="9"/>
      <c r="B254" s="51">
        <v>43</v>
      </c>
      <c r="C254" s="52" t="s">
        <v>289</v>
      </c>
      <c r="D254" s="52" t="s">
        <v>7</v>
      </c>
      <c r="E254" s="52" t="s">
        <v>290</v>
      </c>
      <c r="F254" s="52" t="s">
        <v>7</v>
      </c>
      <c r="G254" s="53" t="s">
        <v>194</v>
      </c>
      <c r="H254" s="63">
        <v>3489.8850000000002</v>
      </c>
      <c r="I254" s="37">
        <f>ROUND(0,2)</f>
        <v>0</v>
      </c>
      <c r="J254" s="64">
        <f>ROUND(I254*H254,2)</f>
        <v>0</v>
      </c>
      <c r="K254" s="65">
        <v>0.20999999999999999</v>
      </c>
      <c r="L254" s="66">
        <f>IF(ISNUMBER(K254),ROUND(J254*(K254+1),2),0)</f>
        <v>0</v>
      </c>
      <c r="M254" s="12"/>
      <c r="N254" s="2"/>
      <c r="O254" s="2"/>
      <c r="P254" s="2"/>
      <c r="Q254" s="43">
        <f>IF(ISNUMBER(K254),IF(H254&gt;0,IF(I254&gt;0,J254,0),0),0)</f>
        <v>0</v>
      </c>
      <c r="R254" s="27">
        <f>IF(ISNUMBER(K254)=FALSE,J254,0)</f>
        <v>0</v>
      </c>
    </row>
    <row r="255" ht="12.75">
      <c r="A255" s="9"/>
      <c r="B255" s="58" t="s">
        <v>54</v>
      </c>
      <c r="C255" s="1"/>
      <c r="D255" s="1"/>
      <c r="E255" s="59" t="s">
        <v>291</v>
      </c>
      <c r="F255" s="1"/>
      <c r="G255" s="1"/>
      <c r="H255" s="50"/>
      <c r="I255" s="1"/>
      <c r="J255" s="50"/>
      <c r="K255" s="1"/>
      <c r="L255" s="1"/>
      <c r="M255" s="12"/>
      <c r="N255" s="2"/>
      <c r="O255" s="2"/>
      <c r="P255" s="2"/>
      <c r="Q255" s="2"/>
    </row>
    <row r="256" ht="12.75">
      <c r="A256" s="9"/>
      <c r="B256" s="58" t="s">
        <v>56</v>
      </c>
      <c r="C256" s="1"/>
      <c r="D256" s="1"/>
      <c r="E256" s="59" t="s">
        <v>292</v>
      </c>
      <c r="F256" s="1"/>
      <c r="G256" s="1"/>
      <c r="H256" s="50"/>
      <c r="I256" s="1"/>
      <c r="J256" s="50"/>
      <c r="K256" s="1"/>
      <c r="L256" s="1"/>
      <c r="M256" s="12"/>
      <c r="N256" s="2"/>
      <c r="O256" s="2"/>
      <c r="P256" s="2"/>
      <c r="Q256" s="2"/>
    </row>
    <row r="257" ht="12.75">
      <c r="A257" s="9"/>
      <c r="B257" s="58" t="s">
        <v>57</v>
      </c>
      <c r="C257" s="1"/>
      <c r="D257" s="1"/>
      <c r="E257" s="59" t="s">
        <v>293</v>
      </c>
      <c r="F257" s="1"/>
      <c r="G257" s="1"/>
      <c r="H257" s="50"/>
      <c r="I257" s="1"/>
      <c r="J257" s="50"/>
      <c r="K257" s="1"/>
      <c r="L257" s="1"/>
      <c r="M257" s="12"/>
      <c r="N257" s="2"/>
      <c r="O257" s="2"/>
      <c r="P257" s="2"/>
      <c r="Q257" s="2"/>
    </row>
    <row r="258" thickBot="1" ht="12.75">
      <c r="A258" s="9"/>
      <c r="B258" s="60" t="s">
        <v>59</v>
      </c>
      <c r="C258" s="31"/>
      <c r="D258" s="31"/>
      <c r="E258" s="61" t="s">
        <v>60</v>
      </c>
      <c r="F258" s="31"/>
      <c r="G258" s="31"/>
      <c r="H258" s="62"/>
      <c r="I258" s="31"/>
      <c r="J258" s="62"/>
      <c r="K258" s="31"/>
      <c r="L258" s="31"/>
      <c r="M258" s="12"/>
      <c r="N258" s="2"/>
      <c r="O258" s="2"/>
      <c r="P258" s="2"/>
      <c r="Q258" s="2"/>
    </row>
    <row r="259" thickTop="1" thickBot="1" ht="25" customHeight="1">
      <c r="A259" s="9"/>
      <c r="B259" s="1"/>
      <c r="C259" s="67">
        <v>5</v>
      </c>
      <c r="D259" s="1"/>
      <c r="E259" s="67" t="s">
        <v>98</v>
      </c>
      <c r="F259" s="1"/>
      <c r="G259" s="68" t="s">
        <v>88</v>
      </c>
      <c r="H259" s="69">
        <f>J219+J224+J229+J234+J239+J244+J249+J254</f>
        <v>0</v>
      </c>
      <c r="I259" s="68" t="s">
        <v>89</v>
      </c>
      <c r="J259" s="70">
        <f>(L259-H259)</f>
        <v>0</v>
      </c>
      <c r="K259" s="68" t="s">
        <v>90</v>
      </c>
      <c r="L259" s="71">
        <f>L219+L224+L229+L234+L239+L244+L249+L254</f>
        <v>0</v>
      </c>
      <c r="M259" s="12"/>
      <c r="N259" s="2"/>
      <c r="O259" s="2"/>
      <c r="P259" s="2"/>
      <c r="Q259" s="43">
        <f>0+Q219+Q224+Q229+Q234+Q239+Q244+Q249+Q254</f>
        <v>0</v>
      </c>
      <c r="R259" s="27">
        <f>0+R219+R224+R229+R234+R239+R244+R249+R254</f>
        <v>0</v>
      </c>
      <c r="S259" s="72">
        <f>Q259*(1+J259)+R259</f>
        <v>0</v>
      </c>
    </row>
    <row r="260" thickTop="1" thickBot="1" ht="25" customHeight="1">
      <c r="A260" s="9"/>
      <c r="B260" s="73"/>
      <c r="C260" s="73"/>
      <c r="D260" s="73"/>
      <c r="E260" s="73"/>
      <c r="F260" s="73"/>
      <c r="G260" s="74" t="s">
        <v>91</v>
      </c>
      <c r="H260" s="75">
        <f>J219+J224+J229+J234+J239+J244+J249+J254</f>
        <v>0</v>
      </c>
      <c r="I260" s="74" t="s">
        <v>92</v>
      </c>
      <c r="J260" s="76">
        <f>0+J259</f>
        <v>0</v>
      </c>
      <c r="K260" s="74" t="s">
        <v>93</v>
      </c>
      <c r="L260" s="77">
        <f>L219+L224+L229+L234+L239+L244+L249+L254</f>
        <v>0</v>
      </c>
      <c r="M260" s="12"/>
      <c r="N260" s="2"/>
      <c r="O260" s="2"/>
      <c r="P260" s="2"/>
      <c r="Q260" s="2"/>
    </row>
    <row r="261" ht="40" customHeight="1">
      <c r="A261" s="9"/>
      <c r="B261" s="82" t="s">
        <v>294</v>
      </c>
      <c r="C261" s="1"/>
      <c r="D261" s="1"/>
      <c r="E261" s="1"/>
      <c r="F261" s="1"/>
      <c r="G261" s="1"/>
      <c r="H261" s="50"/>
      <c r="I261" s="1"/>
      <c r="J261" s="50"/>
      <c r="K261" s="1"/>
      <c r="L261" s="1"/>
      <c r="M261" s="12"/>
      <c r="N261" s="2"/>
      <c r="O261" s="2"/>
      <c r="P261" s="2"/>
      <c r="Q261" s="2"/>
    </row>
    <row r="262" ht="12.75">
      <c r="A262" s="9"/>
      <c r="B262" s="51">
        <v>44</v>
      </c>
      <c r="C262" s="52" t="s">
        <v>295</v>
      </c>
      <c r="D262" s="52" t="s">
        <v>7</v>
      </c>
      <c r="E262" s="52" t="s">
        <v>296</v>
      </c>
      <c r="F262" s="52" t="s">
        <v>7</v>
      </c>
      <c r="G262" s="53" t="s">
        <v>225</v>
      </c>
      <c r="H262" s="54">
        <v>82.599999999999994</v>
      </c>
      <c r="I262" s="25">
        <f>ROUND(0,2)</f>
        <v>0</v>
      </c>
      <c r="J262" s="55">
        <f>ROUND(I262*H262,2)</f>
        <v>0</v>
      </c>
      <c r="K262" s="56">
        <v>0.20999999999999999</v>
      </c>
      <c r="L262" s="57">
        <f>IF(ISNUMBER(K262),ROUND(J262*(K262+1),2),0)</f>
        <v>0</v>
      </c>
      <c r="M262" s="12"/>
      <c r="N262" s="2"/>
      <c r="O262" s="2"/>
      <c r="P262" s="2"/>
      <c r="Q262" s="43">
        <f>IF(ISNUMBER(K262),IF(H262&gt;0,IF(I262&gt;0,J262,0),0),0)</f>
        <v>0</v>
      </c>
      <c r="R262" s="27">
        <f>IF(ISNUMBER(K262)=FALSE,J262,0)</f>
        <v>0</v>
      </c>
    </row>
    <row r="263" ht="12.75">
      <c r="A263" s="9"/>
      <c r="B263" s="58" t="s">
        <v>54</v>
      </c>
      <c r="C263" s="1"/>
      <c r="D263" s="1"/>
      <c r="E263" s="59" t="s">
        <v>297</v>
      </c>
      <c r="F263" s="1"/>
      <c r="G263" s="1"/>
      <c r="H263" s="50"/>
      <c r="I263" s="1"/>
      <c r="J263" s="50"/>
      <c r="K263" s="1"/>
      <c r="L263" s="1"/>
      <c r="M263" s="12"/>
      <c r="N263" s="2"/>
      <c r="O263" s="2"/>
      <c r="P263" s="2"/>
      <c r="Q263" s="2"/>
    </row>
    <row r="264" ht="12.75">
      <c r="A264" s="9"/>
      <c r="B264" s="58" t="s">
        <v>56</v>
      </c>
      <c r="C264" s="1"/>
      <c r="D264" s="1"/>
      <c r="E264" s="59" t="s">
        <v>298</v>
      </c>
      <c r="F264" s="1"/>
      <c r="G264" s="1"/>
      <c r="H264" s="50"/>
      <c r="I264" s="1"/>
      <c r="J264" s="50"/>
      <c r="K264" s="1"/>
      <c r="L264" s="1"/>
      <c r="M264" s="12"/>
      <c r="N264" s="2"/>
      <c r="O264" s="2"/>
      <c r="P264" s="2"/>
      <c r="Q264" s="2"/>
    </row>
    <row r="265" ht="12.75">
      <c r="A265" s="9"/>
      <c r="B265" s="58" t="s">
        <v>57</v>
      </c>
      <c r="C265" s="1"/>
      <c r="D265" s="1"/>
      <c r="E265" s="59" t="s">
        <v>299</v>
      </c>
      <c r="F265" s="1"/>
      <c r="G265" s="1"/>
      <c r="H265" s="50"/>
      <c r="I265" s="1"/>
      <c r="J265" s="50"/>
      <c r="K265" s="1"/>
      <c r="L265" s="1"/>
      <c r="M265" s="12"/>
      <c r="N265" s="2"/>
      <c r="O265" s="2"/>
      <c r="P265" s="2"/>
      <c r="Q265" s="2"/>
    </row>
    <row r="266" thickBot="1" ht="12.75">
      <c r="A266" s="9"/>
      <c r="B266" s="60" t="s">
        <v>59</v>
      </c>
      <c r="C266" s="31"/>
      <c r="D266" s="31"/>
      <c r="E266" s="61" t="s">
        <v>60</v>
      </c>
      <c r="F266" s="31"/>
      <c r="G266" s="31"/>
      <c r="H266" s="62"/>
      <c r="I266" s="31"/>
      <c r="J266" s="62"/>
      <c r="K266" s="31"/>
      <c r="L266" s="31"/>
      <c r="M266" s="12"/>
      <c r="N266" s="2"/>
      <c r="O266" s="2"/>
      <c r="P266" s="2"/>
      <c r="Q266" s="2"/>
    </row>
    <row r="267" thickTop="1" ht="12.75">
      <c r="A267" s="9"/>
      <c r="B267" s="51">
        <v>45</v>
      </c>
      <c r="C267" s="52" t="s">
        <v>300</v>
      </c>
      <c r="D267" s="52" t="s">
        <v>7</v>
      </c>
      <c r="E267" s="52" t="s">
        <v>301</v>
      </c>
      <c r="F267" s="52" t="s">
        <v>7</v>
      </c>
      <c r="G267" s="53" t="s">
        <v>302</v>
      </c>
      <c r="H267" s="63">
        <v>2</v>
      </c>
      <c r="I267" s="37">
        <f>ROUND(0,2)</f>
        <v>0</v>
      </c>
      <c r="J267" s="64">
        <f>ROUND(I267*H267,2)</f>
        <v>0</v>
      </c>
      <c r="K267" s="65">
        <v>0.20999999999999999</v>
      </c>
      <c r="L267" s="66">
        <f>IF(ISNUMBER(K267),ROUND(J267*(K267+1),2),0)</f>
        <v>0</v>
      </c>
      <c r="M267" s="12"/>
      <c r="N267" s="2"/>
      <c r="O267" s="2"/>
      <c r="P267" s="2"/>
      <c r="Q267" s="43">
        <f>IF(ISNUMBER(K267),IF(H267&gt;0,IF(I267&gt;0,J267,0),0),0)</f>
        <v>0</v>
      </c>
      <c r="R267" s="27">
        <f>IF(ISNUMBER(K267)=FALSE,J267,0)</f>
        <v>0</v>
      </c>
    </row>
    <row r="268" ht="12.75">
      <c r="A268" s="9"/>
      <c r="B268" s="58" t="s">
        <v>54</v>
      </c>
      <c r="C268" s="1"/>
      <c r="D268" s="1"/>
      <c r="E268" s="59" t="s">
        <v>303</v>
      </c>
      <c r="F268" s="1"/>
      <c r="G268" s="1"/>
      <c r="H268" s="50"/>
      <c r="I268" s="1"/>
      <c r="J268" s="50"/>
      <c r="K268" s="1"/>
      <c r="L268" s="1"/>
      <c r="M268" s="12"/>
      <c r="N268" s="2"/>
      <c r="O268" s="2"/>
      <c r="P268" s="2"/>
      <c r="Q268" s="2"/>
    </row>
    <row r="269" ht="12.75">
      <c r="A269" s="9"/>
      <c r="B269" s="58" t="s">
        <v>56</v>
      </c>
      <c r="C269" s="1"/>
      <c r="D269" s="1"/>
      <c r="E269" s="59" t="s">
        <v>304</v>
      </c>
      <c r="F269" s="1"/>
      <c r="G269" s="1"/>
      <c r="H269" s="50"/>
      <c r="I269" s="1"/>
      <c r="J269" s="50"/>
      <c r="K269" s="1"/>
      <c r="L269" s="1"/>
      <c r="M269" s="12"/>
      <c r="N269" s="2"/>
      <c r="O269" s="2"/>
      <c r="P269" s="2"/>
      <c r="Q269" s="2"/>
    </row>
    <row r="270" ht="12.75">
      <c r="A270" s="9"/>
      <c r="B270" s="58" t="s">
        <v>57</v>
      </c>
      <c r="C270" s="1"/>
      <c r="D270" s="1"/>
      <c r="E270" s="59" t="s">
        <v>305</v>
      </c>
      <c r="F270" s="1"/>
      <c r="G270" s="1"/>
      <c r="H270" s="50"/>
      <c r="I270" s="1"/>
      <c r="J270" s="50"/>
      <c r="K270" s="1"/>
      <c r="L270" s="1"/>
      <c r="M270" s="12"/>
      <c r="N270" s="2"/>
      <c r="O270" s="2"/>
      <c r="P270" s="2"/>
      <c r="Q270" s="2"/>
    </row>
    <row r="271" thickBot="1" ht="12.75">
      <c r="A271" s="9"/>
      <c r="B271" s="60" t="s">
        <v>59</v>
      </c>
      <c r="C271" s="31"/>
      <c r="D271" s="31"/>
      <c r="E271" s="61" t="s">
        <v>60</v>
      </c>
      <c r="F271" s="31"/>
      <c r="G271" s="31"/>
      <c r="H271" s="62"/>
      <c r="I271" s="31"/>
      <c r="J271" s="62"/>
      <c r="K271" s="31"/>
      <c r="L271" s="31"/>
      <c r="M271" s="12"/>
      <c r="N271" s="2"/>
      <c r="O271" s="2"/>
      <c r="P271" s="2"/>
      <c r="Q271" s="2"/>
    </row>
    <row r="272" thickTop="1" ht="12.75">
      <c r="A272" s="9"/>
      <c r="B272" s="51">
        <v>46</v>
      </c>
      <c r="C272" s="52" t="s">
        <v>306</v>
      </c>
      <c r="D272" s="52" t="s">
        <v>7</v>
      </c>
      <c r="E272" s="52" t="s">
        <v>307</v>
      </c>
      <c r="F272" s="52" t="s">
        <v>7</v>
      </c>
      <c r="G272" s="53" t="s">
        <v>302</v>
      </c>
      <c r="H272" s="63">
        <v>8</v>
      </c>
      <c r="I272" s="37">
        <f>ROUND(0,2)</f>
        <v>0</v>
      </c>
      <c r="J272" s="64">
        <f>ROUND(I272*H272,2)</f>
        <v>0</v>
      </c>
      <c r="K272" s="65">
        <v>0.20999999999999999</v>
      </c>
      <c r="L272" s="66">
        <f>IF(ISNUMBER(K272),ROUND(J272*(K272+1),2),0)</f>
        <v>0</v>
      </c>
      <c r="M272" s="12"/>
      <c r="N272" s="2"/>
      <c r="O272" s="2"/>
      <c r="P272" s="2"/>
      <c r="Q272" s="43">
        <f>IF(ISNUMBER(K272),IF(H272&gt;0,IF(I272&gt;0,J272,0),0),0)</f>
        <v>0</v>
      </c>
      <c r="R272" s="27">
        <f>IF(ISNUMBER(K272)=FALSE,J272,0)</f>
        <v>0</v>
      </c>
    </row>
    <row r="273" ht="12.75">
      <c r="A273" s="9"/>
      <c r="B273" s="58" t="s">
        <v>54</v>
      </c>
      <c r="C273" s="1"/>
      <c r="D273" s="1"/>
      <c r="E273" s="59" t="s">
        <v>308</v>
      </c>
      <c r="F273" s="1"/>
      <c r="G273" s="1"/>
      <c r="H273" s="50"/>
      <c r="I273" s="1"/>
      <c r="J273" s="50"/>
      <c r="K273" s="1"/>
      <c r="L273" s="1"/>
      <c r="M273" s="12"/>
      <c r="N273" s="2"/>
      <c r="O273" s="2"/>
      <c r="P273" s="2"/>
      <c r="Q273" s="2"/>
    </row>
    <row r="274" ht="12.75">
      <c r="A274" s="9"/>
      <c r="B274" s="58" t="s">
        <v>56</v>
      </c>
      <c r="C274" s="1"/>
      <c r="D274" s="1"/>
      <c r="E274" s="59" t="s">
        <v>309</v>
      </c>
      <c r="F274" s="1"/>
      <c r="G274" s="1"/>
      <c r="H274" s="50"/>
      <c r="I274" s="1"/>
      <c r="J274" s="50"/>
      <c r="K274" s="1"/>
      <c r="L274" s="1"/>
      <c r="M274" s="12"/>
      <c r="N274" s="2"/>
      <c r="O274" s="2"/>
      <c r="P274" s="2"/>
      <c r="Q274" s="2"/>
    </row>
    <row r="275" ht="12.75">
      <c r="A275" s="9"/>
      <c r="B275" s="58" t="s">
        <v>57</v>
      </c>
      <c r="C275" s="1"/>
      <c r="D275" s="1"/>
      <c r="E275" s="59" t="s">
        <v>310</v>
      </c>
      <c r="F275" s="1"/>
      <c r="G275" s="1"/>
      <c r="H275" s="50"/>
      <c r="I275" s="1"/>
      <c r="J275" s="50"/>
      <c r="K275" s="1"/>
      <c r="L275" s="1"/>
      <c r="M275" s="12"/>
      <c r="N275" s="2"/>
      <c r="O275" s="2"/>
      <c r="P275" s="2"/>
      <c r="Q275" s="2"/>
    </row>
    <row r="276" thickBot="1" ht="12.75">
      <c r="A276" s="9"/>
      <c r="B276" s="60" t="s">
        <v>59</v>
      </c>
      <c r="C276" s="31"/>
      <c r="D276" s="31"/>
      <c r="E276" s="61" t="s">
        <v>60</v>
      </c>
      <c r="F276" s="31"/>
      <c r="G276" s="31"/>
      <c r="H276" s="62"/>
      <c r="I276" s="31"/>
      <c r="J276" s="62"/>
      <c r="K276" s="31"/>
      <c r="L276" s="31"/>
      <c r="M276" s="12"/>
      <c r="N276" s="2"/>
      <c r="O276" s="2"/>
      <c r="P276" s="2"/>
      <c r="Q276" s="2"/>
    </row>
    <row r="277" thickTop="1" thickBot="1" ht="25" customHeight="1">
      <c r="A277" s="9"/>
      <c r="B277" s="1"/>
      <c r="C277" s="67">
        <v>8</v>
      </c>
      <c r="D277" s="1"/>
      <c r="E277" s="67" t="s">
        <v>99</v>
      </c>
      <c r="F277" s="1"/>
      <c r="G277" s="68" t="s">
        <v>88</v>
      </c>
      <c r="H277" s="69">
        <f>J262+J267+J272</f>
        <v>0</v>
      </c>
      <c r="I277" s="68" t="s">
        <v>89</v>
      </c>
      <c r="J277" s="70">
        <f>(L277-H277)</f>
        <v>0</v>
      </c>
      <c r="K277" s="68" t="s">
        <v>90</v>
      </c>
      <c r="L277" s="71">
        <f>L262+L267+L272</f>
        <v>0</v>
      </c>
      <c r="M277" s="12"/>
      <c r="N277" s="2"/>
      <c r="O277" s="2"/>
      <c r="P277" s="2"/>
      <c r="Q277" s="43">
        <f>0+Q262+Q267+Q272</f>
        <v>0</v>
      </c>
      <c r="R277" s="27">
        <f>0+R262+R267+R272</f>
        <v>0</v>
      </c>
      <c r="S277" s="72">
        <f>Q277*(1+J277)+R277</f>
        <v>0</v>
      </c>
    </row>
    <row r="278" thickTop="1" thickBot="1" ht="25" customHeight="1">
      <c r="A278" s="9"/>
      <c r="B278" s="73"/>
      <c r="C278" s="73"/>
      <c r="D278" s="73"/>
      <c r="E278" s="73"/>
      <c r="F278" s="73"/>
      <c r="G278" s="74" t="s">
        <v>91</v>
      </c>
      <c r="H278" s="75">
        <f>J262+J267+J272</f>
        <v>0</v>
      </c>
      <c r="I278" s="74" t="s">
        <v>92</v>
      </c>
      <c r="J278" s="76">
        <f>0+J277</f>
        <v>0</v>
      </c>
      <c r="K278" s="74" t="s">
        <v>93</v>
      </c>
      <c r="L278" s="77">
        <f>L262+L267+L272</f>
        <v>0</v>
      </c>
      <c r="M278" s="12"/>
      <c r="N278" s="2"/>
      <c r="O278" s="2"/>
      <c r="P278" s="2"/>
      <c r="Q278" s="2"/>
    </row>
    <row r="279" ht="40" customHeight="1">
      <c r="A279" s="9"/>
      <c r="B279" s="82" t="s">
        <v>311</v>
      </c>
      <c r="C279" s="1"/>
      <c r="D279" s="1"/>
      <c r="E279" s="1"/>
      <c r="F279" s="1"/>
      <c r="G279" s="1"/>
      <c r="H279" s="50"/>
      <c r="I279" s="1"/>
      <c r="J279" s="50"/>
      <c r="K279" s="1"/>
      <c r="L279" s="1"/>
      <c r="M279" s="12"/>
      <c r="N279" s="2"/>
      <c r="O279" s="2"/>
      <c r="P279" s="2"/>
      <c r="Q279" s="2"/>
    </row>
    <row r="280" ht="12.75">
      <c r="A280" s="9"/>
      <c r="B280" s="51">
        <v>47</v>
      </c>
      <c r="C280" s="52" t="s">
        <v>312</v>
      </c>
      <c r="D280" s="52" t="s">
        <v>7</v>
      </c>
      <c r="E280" s="52" t="s">
        <v>313</v>
      </c>
      <c r="F280" s="52" t="s">
        <v>7</v>
      </c>
      <c r="G280" s="53" t="s">
        <v>225</v>
      </c>
      <c r="H280" s="54">
        <v>556</v>
      </c>
      <c r="I280" s="25">
        <f>ROUND(0,2)</f>
        <v>0</v>
      </c>
      <c r="J280" s="55">
        <f>ROUND(I280*H280,2)</f>
        <v>0</v>
      </c>
      <c r="K280" s="56">
        <v>0.20999999999999999</v>
      </c>
      <c r="L280" s="57">
        <f>IF(ISNUMBER(K280),ROUND(J280*(K280+1),2),0)</f>
        <v>0</v>
      </c>
      <c r="M280" s="12"/>
      <c r="N280" s="2"/>
      <c r="O280" s="2"/>
      <c r="P280" s="2"/>
      <c r="Q280" s="43">
        <f>IF(ISNUMBER(K280),IF(H280&gt;0,IF(I280&gt;0,J280,0),0),0)</f>
        <v>0</v>
      </c>
      <c r="R280" s="27">
        <f>IF(ISNUMBER(K280)=FALSE,J280,0)</f>
        <v>0</v>
      </c>
    </row>
    <row r="281" ht="12.75">
      <c r="A281" s="9"/>
      <c r="B281" s="58" t="s">
        <v>54</v>
      </c>
      <c r="C281" s="1"/>
      <c r="D281" s="1"/>
      <c r="E281" s="59" t="s">
        <v>314</v>
      </c>
      <c r="F281" s="1"/>
      <c r="G281" s="1"/>
      <c r="H281" s="50"/>
      <c r="I281" s="1"/>
      <c r="J281" s="50"/>
      <c r="K281" s="1"/>
      <c r="L281" s="1"/>
      <c r="M281" s="12"/>
      <c r="N281" s="2"/>
      <c r="O281" s="2"/>
      <c r="P281" s="2"/>
      <c r="Q281" s="2"/>
    </row>
    <row r="282" ht="12.75">
      <c r="A282" s="9"/>
      <c r="B282" s="58" t="s">
        <v>56</v>
      </c>
      <c r="C282" s="1"/>
      <c r="D282" s="1"/>
      <c r="E282" s="59" t="s">
        <v>315</v>
      </c>
      <c r="F282" s="1"/>
      <c r="G282" s="1"/>
      <c r="H282" s="50"/>
      <c r="I282" s="1"/>
      <c r="J282" s="50"/>
      <c r="K282" s="1"/>
      <c r="L282" s="1"/>
      <c r="M282" s="12"/>
      <c r="N282" s="2"/>
      <c r="O282" s="2"/>
      <c r="P282" s="2"/>
      <c r="Q282" s="2"/>
    </row>
    <row r="283" ht="12.75">
      <c r="A283" s="9"/>
      <c r="B283" s="58" t="s">
        <v>57</v>
      </c>
      <c r="C283" s="1"/>
      <c r="D283" s="1"/>
      <c r="E283" s="59" t="s">
        <v>316</v>
      </c>
      <c r="F283" s="1"/>
      <c r="G283" s="1"/>
      <c r="H283" s="50"/>
      <c r="I283" s="1"/>
      <c r="J283" s="50"/>
      <c r="K283" s="1"/>
      <c r="L283" s="1"/>
      <c r="M283" s="12"/>
      <c r="N283" s="2"/>
      <c r="O283" s="2"/>
      <c r="P283" s="2"/>
      <c r="Q283" s="2"/>
    </row>
    <row r="284" thickBot="1" ht="12.75">
      <c r="A284" s="9"/>
      <c r="B284" s="60" t="s">
        <v>59</v>
      </c>
      <c r="C284" s="31"/>
      <c r="D284" s="31"/>
      <c r="E284" s="61" t="s">
        <v>60</v>
      </c>
      <c r="F284" s="31"/>
      <c r="G284" s="31"/>
      <c r="H284" s="62"/>
      <c r="I284" s="31"/>
      <c r="J284" s="62"/>
      <c r="K284" s="31"/>
      <c r="L284" s="31"/>
      <c r="M284" s="12"/>
      <c r="N284" s="2"/>
      <c r="O284" s="2"/>
      <c r="P284" s="2"/>
      <c r="Q284" s="2"/>
    </row>
    <row r="285" thickTop="1" ht="12.75">
      <c r="A285" s="9"/>
      <c r="B285" s="51">
        <v>48</v>
      </c>
      <c r="C285" s="52" t="s">
        <v>317</v>
      </c>
      <c r="D285" s="52" t="s">
        <v>7</v>
      </c>
      <c r="E285" s="52" t="s">
        <v>318</v>
      </c>
      <c r="F285" s="52" t="s">
        <v>7</v>
      </c>
      <c r="G285" s="53" t="s">
        <v>225</v>
      </c>
      <c r="H285" s="63">
        <v>32</v>
      </c>
      <c r="I285" s="37">
        <f>ROUND(0,2)</f>
        <v>0</v>
      </c>
      <c r="J285" s="64">
        <f>ROUND(I285*H285,2)</f>
        <v>0</v>
      </c>
      <c r="K285" s="65">
        <v>0.20999999999999999</v>
      </c>
      <c r="L285" s="66">
        <f>IF(ISNUMBER(K285),ROUND(J285*(K285+1),2),0)</f>
        <v>0</v>
      </c>
      <c r="M285" s="12"/>
      <c r="N285" s="2"/>
      <c r="O285" s="2"/>
      <c r="P285" s="2"/>
      <c r="Q285" s="43">
        <f>IF(ISNUMBER(K285),IF(H285&gt;0,IF(I285&gt;0,J285,0),0),0)</f>
        <v>0</v>
      </c>
      <c r="R285" s="27">
        <f>IF(ISNUMBER(K285)=FALSE,J285,0)</f>
        <v>0</v>
      </c>
    </row>
    <row r="286" ht="12.75">
      <c r="A286" s="9"/>
      <c r="B286" s="58" t="s">
        <v>54</v>
      </c>
      <c r="C286" s="1"/>
      <c r="D286" s="1"/>
      <c r="E286" s="59" t="s">
        <v>319</v>
      </c>
      <c r="F286" s="1"/>
      <c r="G286" s="1"/>
      <c r="H286" s="50"/>
      <c r="I286" s="1"/>
      <c r="J286" s="50"/>
      <c r="K286" s="1"/>
      <c r="L286" s="1"/>
      <c r="M286" s="12"/>
      <c r="N286" s="2"/>
      <c r="O286" s="2"/>
      <c r="P286" s="2"/>
      <c r="Q286" s="2"/>
    </row>
    <row r="287" ht="12.75">
      <c r="A287" s="9"/>
      <c r="B287" s="58" t="s">
        <v>56</v>
      </c>
      <c r="C287" s="1"/>
      <c r="D287" s="1"/>
      <c r="E287" s="59" t="s">
        <v>320</v>
      </c>
      <c r="F287" s="1"/>
      <c r="G287" s="1"/>
      <c r="H287" s="50"/>
      <c r="I287" s="1"/>
      <c r="J287" s="50"/>
      <c r="K287" s="1"/>
      <c r="L287" s="1"/>
      <c r="M287" s="12"/>
      <c r="N287" s="2"/>
      <c r="O287" s="2"/>
      <c r="P287" s="2"/>
      <c r="Q287" s="2"/>
    </row>
    <row r="288" ht="12.75">
      <c r="A288" s="9"/>
      <c r="B288" s="58" t="s">
        <v>57</v>
      </c>
      <c r="C288" s="1"/>
      <c r="D288" s="1"/>
      <c r="E288" s="59" t="s">
        <v>321</v>
      </c>
      <c r="F288" s="1"/>
      <c r="G288" s="1"/>
      <c r="H288" s="50"/>
      <c r="I288" s="1"/>
      <c r="J288" s="50"/>
      <c r="K288" s="1"/>
      <c r="L288" s="1"/>
      <c r="M288" s="12"/>
      <c r="N288" s="2"/>
      <c r="O288" s="2"/>
      <c r="P288" s="2"/>
      <c r="Q288" s="2"/>
    </row>
    <row r="289" thickBot="1" ht="12.75">
      <c r="A289" s="9"/>
      <c r="B289" s="60" t="s">
        <v>59</v>
      </c>
      <c r="C289" s="31"/>
      <c r="D289" s="31"/>
      <c r="E289" s="61" t="s">
        <v>60</v>
      </c>
      <c r="F289" s="31"/>
      <c r="G289" s="31"/>
      <c r="H289" s="62"/>
      <c r="I289" s="31"/>
      <c r="J289" s="62"/>
      <c r="K289" s="31"/>
      <c r="L289" s="31"/>
      <c r="M289" s="12"/>
      <c r="N289" s="2"/>
      <c r="O289" s="2"/>
      <c r="P289" s="2"/>
      <c r="Q289" s="2"/>
    </row>
    <row r="290" thickTop="1" ht="12.75">
      <c r="A290" s="9"/>
      <c r="B290" s="51">
        <v>49</v>
      </c>
      <c r="C290" s="52" t="s">
        <v>322</v>
      </c>
      <c r="D290" s="52" t="s">
        <v>7</v>
      </c>
      <c r="E290" s="52" t="s">
        <v>323</v>
      </c>
      <c r="F290" s="52" t="s">
        <v>7</v>
      </c>
      <c r="G290" s="53" t="s">
        <v>302</v>
      </c>
      <c r="H290" s="63">
        <v>45</v>
      </c>
      <c r="I290" s="37">
        <f>ROUND(0,2)</f>
        <v>0</v>
      </c>
      <c r="J290" s="64">
        <f>ROUND(I290*H290,2)</f>
        <v>0</v>
      </c>
      <c r="K290" s="65">
        <v>0.20999999999999999</v>
      </c>
      <c r="L290" s="66">
        <f>IF(ISNUMBER(K290),ROUND(J290*(K290+1),2),0)</f>
        <v>0</v>
      </c>
      <c r="M290" s="12"/>
      <c r="N290" s="2"/>
      <c r="O290" s="2"/>
      <c r="P290" s="2"/>
      <c r="Q290" s="43">
        <f>IF(ISNUMBER(K290),IF(H290&gt;0,IF(I290&gt;0,J290,0),0),0)</f>
        <v>0</v>
      </c>
      <c r="R290" s="27">
        <f>IF(ISNUMBER(K290)=FALSE,J290,0)</f>
        <v>0</v>
      </c>
    </row>
    <row r="291" ht="12.75">
      <c r="A291" s="9"/>
      <c r="B291" s="58" t="s">
        <v>54</v>
      </c>
      <c r="C291" s="1"/>
      <c r="D291" s="1"/>
      <c r="E291" s="59" t="s">
        <v>324</v>
      </c>
      <c r="F291" s="1"/>
      <c r="G291" s="1"/>
      <c r="H291" s="50"/>
      <c r="I291" s="1"/>
      <c r="J291" s="50"/>
      <c r="K291" s="1"/>
      <c r="L291" s="1"/>
      <c r="M291" s="12"/>
      <c r="N291" s="2"/>
      <c r="O291" s="2"/>
      <c r="P291" s="2"/>
      <c r="Q291" s="2"/>
    </row>
    <row r="292" ht="12.75">
      <c r="A292" s="9"/>
      <c r="B292" s="58" t="s">
        <v>56</v>
      </c>
      <c r="C292" s="1"/>
      <c r="D292" s="1"/>
      <c r="E292" s="59" t="s">
        <v>325</v>
      </c>
      <c r="F292" s="1"/>
      <c r="G292" s="1"/>
      <c r="H292" s="50"/>
      <c r="I292" s="1"/>
      <c r="J292" s="50"/>
      <c r="K292" s="1"/>
      <c r="L292" s="1"/>
      <c r="M292" s="12"/>
      <c r="N292" s="2"/>
      <c r="O292" s="2"/>
      <c r="P292" s="2"/>
      <c r="Q292" s="2"/>
    </row>
    <row r="293" ht="12.75">
      <c r="A293" s="9"/>
      <c r="B293" s="58" t="s">
        <v>57</v>
      </c>
      <c r="C293" s="1"/>
      <c r="D293" s="1"/>
      <c r="E293" s="59" t="s">
        <v>326</v>
      </c>
      <c r="F293" s="1"/>
      <c r="G293" s="1"/>
      <c r="H293" s="50"/>
      <c r="I293" s="1"/>
      <c r="J293" s="50"/>
      <c r="K293" s="1"/>
      <c r="L293" s="1"/>
      <c r="M293" s="12"/>
      <c r="N293" s="2"/>
      <c r="O293" s="2"/>
      <c r="P293" s="2"/>
      <c r="Q293" s="2"/>
    </row>
    <row r="294" thickBot="1" ht="12.75">
      <c r="A294" s="9"/>
      <c r="B294" s="60" t="s">
        <v>59</v>
      </c>
      <c r="C294" s="31"/>
      <c r="D294" s="31"/>
      <c r="E294" s="61" t="s">
        <v>60</v>
      </c>
      <c r="F294" s="31"/>
      <c r="G294" s="31"/>
      <c r="H294" s="62"/>
      <c r="I294" s="31"/>
      <c r="J294" s="62"/>
      <c r="K294" s="31"/>
      <c r="L294" s="31"/>
      <c r="M294" s="12"/>
      <c r="N294" s="2"/>
      <c r="O294" s="2"/>
      <c r="P294" s="2"/>
      <c r="Q294" s="2"/>
    </row>
    <row r="295" thickTop="1" ht="12.75">
      <c r="A295" s="9"/>
      <c r="B295" s="51">
        <v>50</v>
      </c>
      <c r="C295" s="52" t="s">
        <v>327</v>
      </c>
      <c r="D295" s="52" t="s">
        <v>7</v>
      </c>
      <c r="E295" s="52" t="s">
        <v>328</v>
      </c>
      <c r="F295" s="52" t="s">
        <v>7</v>
      </c>
      <c r="G295" s="53" t="s">
        <v>302</v>
      </c>
      <c r="H295" s="63">
        <v>37</v>
      </c>
      <c r="I295" s="37">
        <f>ROUND(0,2)</f>
        <v>0</v>
      </c>
      <c r="J295" s="64">
        <f>ROUND(I295*H295,2)</f>
        <v>0</v>
      </c>
      <c r="K295" s="65">
        <v>0.20999999999999999</v>
      </c>
      <c r="L295" s="66">
        <f>IF(ISNUMBER(K295),ROUND(J295*(K295+1),2),0)</f>
        <v>0</v>
      </c>
      <c r="M295" s="12"/>
      <c r="N295" s="2"/>
      <c r="O295" s="2"/>
      <c r="P295" s="2"/>
      <c r="Q295" s="43">
        <f>IF(ISNUMBER(K295),IF(H295&gt;0,IF(I295&gt;0,J295,0),0),0)</f>
        <v>0</v>
      </c>
      <c r="R295" s="27">
        <f>IF(ISNUMBER(K295)=FALSE,J295,0)</f>
        <v>0</v>
      </c>
    </row>
    <row r="296" ht="12.75">
      <c r="A296" s="9"/>
      <c r="B296" s="58" t="s">
        <v>54</v>
      </c>
      <c r="C296" s="1"/>
      <c r="D296" s="1"/>
      <c r="E296" s="59" t="s">
        <v>329</v>
      </c>
      <c r="F296" s="1"/>
      <c r="G296" s="1"/>
      <c r="H296" s="50"/>
      <c r="I296" s="1"/>
      <c r="J296" s="50"/>
      <c r="K296" s="1"/>
      <c r="L296" s="1"/>
      <c r="M296" s="12"/>
      <c r="N296" s="2"/>
      <c r="O296" s="2"/>
      <c r="P296" s="2"/>
      <c r="Q296" s="2"/>
    </row>
    <row r="297" ht="12.75">
      <c r="A297" s="9"/>
      <c r="B297" s="58" t="s">
        <v>56</v>
      </c>
      <c r="C297" s="1"/>
      <c r="D297" s="1"/>
      <c r="E297" s="59" t="s">
        <v>330</v>
      </c>
      <c r="F297" s="1"/>
      <c r="G297" s="1"/>
      <c r="H297" s="50"/>
      <c r="I297" s="1"/>
      <c r="J297" s="50"/>
      <c r="K297" s="1"/>
      <c r="L297" s="1"/>
      <c r="M297" s="12"/>
      <c r="N297" s="2"/>
      <c r="O297" s="2"/>
      <c r="P297" s="2"/>
      <c r="Q297" s="2"/>
    </row>
    <row r="298" ht="12.75">
      <c r="A298" s="9"/>
      <c r="B298" s="58" t="s">
        <v>57</v>
      </c>
      <c r="C298" s="1"/>
      <c r="D298" s="1"/>
      <c r="E298" s="59" t="s">
        <v>326</v>
      </c>
      <c r="F298" s="1"/>
      <c r="G298" s="1"/>
      <c r="H298" s="50"/>
      <c r="I298" s="1"/>
      <c r="J298" s="50"/>
      <c r="K298" s="1"/>
      <c r="L298" s="1"/>
      <c r="M298" s="12"/>
      <c r="N298" s="2"/>
      <c r="O298" s="2"/>
      <c r="P298" s="2"/>
      <c r="Q298" s="2"/>
    </row>
    <row r="299" thickBot="1" ht="12.75">
      <c r="A299" s="9"/>
      <c r="B299" s="60" t="s">
        <v>59</v>
      </c>
      <c r="C299" s="31"/>
      <c r="D299" s="31"/>
      <c r="E299" s="61" t="s">
        <v>60</v>
      </c>
      <c r="F299" s="31"/>
      <c r="G299" s="31"/>
      <c r="H299" s="62"/>
      <c r="I299" s="31"/>
      <c r="J299" s="62"/>
      <c r="K299" s="31"/>
      <c r="L299" s="31"/>
      <c r="M299" s="12"/>
      <c r="N299" s="2"/>
      <c r="O299" s="2"/>
      <c r="P299" s="2"/>
      <c r="Q299" s="2"/>
    </row>
    <row r="300" thickTop="1" ht="12.75">
      <c r="A300" s="9"/>
      <c r="B300" s="51">
        <v>51</v>
      </c>
      <c r="C300" s="52" t="s">
        <v>331</v>
      </c>
      <c r="D300" s="52">
        <v>1</v>
      </c>
      <c r="E300" s="52" t="s">
        <v>332</v>
      </c>
      <c r="F300" s="52" t="s">
        <v>7</v>
      </c>
      <c r="G300" s="53" t="s">
        <v>302</v>
      </c>
      <c r="H300" s="63">
        <v>3</v>
      </c>
      <c r="I300" s="37">
        <f>ROUND(0,2)</f>
        <v>0</v>
      </c>
      <c r="J300" s="64">
        <f>ROUND(I300*H300,2)</f>
        <v>0</v>
      </c>
      <c r="K300" s="65">
        <v>0.20999999999999999</v>
      </c>
      <c r="L300" s="66">
        <f>IF(ISNUMBER(K300),ROUND(J300*(K300+1),2),0)</f>
        <v>0</v>
      </c>
      <c r="M300" s="12"/>
      <c r="N300" s="2"/>
      <c r="O300" s="2"/>
      <c r="P300" s="2"/>
      <c r="Q300" s="43">
        <f>IF(ISNUMBER(K300),IF(H300&gt;0,IF(I300&gt;0,J300,0),0),0)</f>
        <v>0</v>
      </c>
      <c r="R300" s="27">
        <f>IF(ISNUMBER(K300)=FALSE,J300,0)</f>
        <v>0</v>
      </c>
    </row>
    <row r="301" ht="12.75">
      <c r="A301" s="9"/>
      <c r="B301" s="58" t="s">
        <v>54</v>
      </c>
      <c r="C301" s="1"/>
      <c r="D301" s="1"/>
      <c r="E301" s="59" t="s">
        <v>333</v>
      </c>
      <c r="F301" s="1"/>
      <c r="G301" s="1"/>
      <c r="H301" s="50"/>
      <c r="I301" s="1"/>
      <c r="J301" s="50"/>
      <c r="K301" s="1"/>
      <c r="L301" s="1"/>
      <c r="M301" s="12"/>
      <c r="N301" s="2"/>
      <c r="O301" s="2"/>
      <c r="P301" s="2"/>
      <c r="Q301" s="2"/>
    </row>
    <row r="302" ht="12.75">
      <c r="A302" s="9"/>
      <c r="B302" s="58" t="s">
        <v>56</v>
      </c>
      <c r="C302" s="1"/>
      <c r="D302" s="1"/>
      <c r="E302" s="59" t="s">
        <v>334</v>
      </c>
      <c r="F302" s="1"/>
      <c r="G302" s="1"/>
      <c r="H302" s="50"/>
      <c r="I302" s="1"/>
      <c r="J302" s="50"/>
      <c r="K302" s="1"/>
      <c r="L302" s="1"/>
      <c r="M302" s="12"/>
      <c r="N302" s="2"/>
      <c r="O302" s="2"/>
      <c r="P302" s="2"/>
      <c r="Q302" s="2"/>
    </row>
    <row r="303" ht="12.75">
      <c r="A303" s="9"/>
      <c r="B303" s="58" t="s">
        <v>57</v>
      </c>
      <c r="C303" s="1"/>
      <c r="D303" s="1"/>
      <c r="E303" s="59" t="s">
        <v>335</v>
      </c>
      <c r="F303" s="1"/>
      <c r="G303" s="1"/>
      <c r="H303" s="50"/>
      <c r="I303" s="1"/>
      <c r="J303" s="50"/>
      <c r="K303" s="1"/>
      <c r="L303" s="1"/>
      <c r="M303" s="12"/>
      <c r="N303" s="2"/>
      <c r="O303" s="2"/>
      <c r="P303" s="2"/>
      <c r="Q303" s="2"/>
    </row>
    <row r="304" thickBot="1" ht="12.75">
      <c r="A304" s="9"/>
      <c r="B304" s="60" t="s">
        <v>59</v>
      </c>
      <c r="C304" s="31"/>
      <c r="D304" s="31"/>
      <c r="E304" s="61" t="s">
        <v>60</v>
      </c>
      <c r="F304" s="31"/>
      <c r="G304" s="31"/>
      <c r="H304" s="62"/>
      <c r="I304" s="31"/>
      <c r="J304" s="62"/>
      <c r="K304" s="31"/>
      <c r="L304" s="31"/>
      <c r="M304" s="12"/>
      <c r="N304" s="2"/>
      <c r="O304" s="2"/>
      <c r="P304" s="2"/>
      <c r="Q304" s="2"/>
    </row>
    <row r="305" thickTop="1" ht="12.75">
      <c r="A305" s="9"/>
      <c r="B305" s="51">
        <v>52</v>
      </c>
      <c r="C305" s="52" t="s">
        <v>336</v>
      </c>
      <c r="D305" s="52" t="s">
        <v>7</v>
      </c>
      <c r="E305" s="52" t="s">
        <v>337</v>
      </c>
      <c r="F305" s="52" t="s">
        <v>7</v>
      </c>
      <c r="G305" s="53" t="s">
        <v>302</v>
      </c>
      <c r="H305" s="63">
        <v>3</v>
      </c>
      <c r="I305" s="37">
        <f>ROUND(0,2)</f>
        <v>0</v>
      </c>
      <c r="J305" s="64">
        <f>ROUND(I305*H305,2)</f>
        <v>0</v>
      </c>
      <c r="K305" s="65">
        <v>0.20999999999999999</v>
      </c>
      <c r="L305" s="66">
        <f>IF(ISNUMBER(K305),ROUND(J305*(K305+1),2),0)</f>
        <v>0</v>
      </c>
      <c r="M305" s="12"/>
      <c r="N305" s="2"/>
      <c r="O305" s="2"/>
      <c r="P305" s="2"/>
      <c r="Q305" s="43">
        <f>IF(ISNUMBER(K305),IF(H305&gt;0,IF(I305&gt;0,J305,0),0),0)</f>
        <v>0</v>
      </c>
      <c r="R305" s="27">
        <f>IF(ISNUMBER(K305)=FALSE,J305,0)</f>
        <v>0</v>
      </c>
    </row>
    <row r="306" ht="12.75">
      <c r="A306" s="9"/>
      <c r="B306" s="58" t="s">
        <v>54</v>
      </c>
      <c r="C306" s="1"/>
      <c r="D306" s="1"/>
      <c r="E306" s="59" t="s">
        <v>338</v>
      </c>
      <c r="F306" s="1"/>
      <c r="G306" s="1"/>
      <c r="H306" s="50"/>
      <c r="I306" s="1"/>
      <c r="J306" s="50"/>
      <c r="K306" s="1"/>
      <c r="L306" s="1"/>
      <c r="M306" s="12"/>
      <c r="N306" s="2"/>
      <c r="O306" s="2"/>
      <c r="P306" s="2"/>
      <c r="Q306" s="2"/>
    </row>
    <row r="307" ht="12.75">
      <c r="A307" s="9"/>
      <c r="B307" s="58" t="s">
        <v>56</v>
      </c>
      <c r="C307" s="1"/>
      <c r="D307" s="1"/>
      <c r="E307" s="59" t="s">
        <v>339</v>
      </c>
      <c r="F307" s="1"/>
      <c r="G307" s="1"/>
      <c r="H307" s="50"/>
      <c r="I307" s="1"/>
      <c r="J307" s="50"/>
      <c r="K307" s="1"/>
      <c r="L307" s="1"/>
      <c r="M307" s="12"/>
      <c r="N307" s="2"/>
      <c r="O307" s="2"/>
      <c r="P307" s="2"/>
      <c r="Q307" s="2"/>
    </row>
    <row r="308" ht="12.75">
      <c r="A308" s="9"/>
      <c r="B308" s="58" t="s">
        <v>57</v>
      </c>
      <c r="C308" s="1"/>
      <c r="D308" s="1"/>
      <c r="E308" s="59" t="s">
        <v>340</v>
      </c>
      <c r="F308" s="1"/>
      <c r="G308" s="1"/>
      <c r="H308" s="50"/>
      <c r="I308" s="1"/>
      <c r="J308" s="50"/>
      <c r="K308" s="1"/>
      <c r="L308" s="1"/>
      <c r="M308" s="12"/>
      <c r="N308" s="2"/>
      <c r="O308" s="2"/>
      <c r="P308" s="2"/>
      <c r="Q308" s="2"/>
    </row>
    <row r="309" thickBot="1" ht="12.75">
      <c r="A309" s="9"/>
      <c r="B309" s="60" t="s">
        <v>59</v>
      </c>
      <c r="C309" s="31"/>
      <c r="D309" s="31"/>
      <c r="E309" s="61" t="s">
        <v>60</v>
      </c>
      <c r="F309" s="31"/>
      <c r="G309" s="31"/>
      <c r="H309" s="62"/>
      <c r="I309" s="31"/>
      <c r="J309" s="62"/>
      <c r="K309" s="31"/>
      <c r="L309" s="31"/>
      <c r="M309" s="12"/>
      <c r="N309" s="2"/>
      <c r="O309" s="2"/>
      <c r="P309" s="2"/>
      <c r="Q309" s="2"/>
    </row>
    <row r="310" thickTop="1" ht="12.75">
      <c r="A310" s="9"/>
      <c r="B310" s="51">
        <v>53</v>
      </c>
      <c r="C310" s="52" t="s">
        <v>341</v>
      </c>
      <c r="D310" s="52">
        <v>1</v>
      </c>
      <c r="E310" s="52" t="s">
        <v>342</v>
      </c>
      <c r="F310" s="52" t="s">
        <v>7</v>
      </c>
      <c r="G310" s="53" t="s">
        <v>302</v>
      </c>
      <c r="H310" s="63">
        <v>3</v>
      </c>
      <c r="I310" s="37">
        <f>ROUND(0,2)</f>
        <v>0</v>
      </c>
      <c r="J310" s="64">
        <f>ROUND(I310*H310,2)</f>
        <v>0</v>
      </c>
      <c r="K310" s="65">
        <v>0.20999999999999999</v>
      </c>
      <c r="L310" s="66">
        <f>IF(ISNUMBER(K310),ROUND(J310*(K310+1),2),0)</f>
        <v>0</v>
      </c>
      <c r="M310" s="12"/>
      <c r="N310" s="2"/>
      <c r="O310" s="2"/>
      <c r="P310" s="2"/>
      <c r="Q310" s="43">
        <f>IF(ISNUMBER(K310),IF(H310&gt;0,IF(I310&gt;0,J310,0),0),0)</f>
        <v>0</v>
      </c>
      <c r="R310" s="27">
        <f>IF(ISNUMBER(K310)=FALSE,J310,0)</f>
        <v>0</v>
      </c>
    </row>
    <row r="311" ht="12.75">
      <c r="A311" s="9"/>
      <c r="B311" s="58" t="s">
        <v>54</v>
      </c>
      <c r="C311" s="1"/>
      <c r="D311" s="1"/>
      <c r="E311" s="59" t="s">
        <v>343</v>
      </c>
      <c r="F311" s="1"/>
      <c r="G311" s="1"/>
      <c r="H311" s="50"/>
      <c r="I311" s="1"/>
      <c r="J311" s="50"/>
      <c r="K311" s="1"/>
      <c r="L311" s="1"/>
      <c r="M311" s="12"/>
      <c r="N311" s="2"/>
      <c r="O311" s="2"/>
      <c r="P311" s="2"/>
      <c r="Q311" s="2"/>
    </row>
    <row r="312" ht="12.75">
      <c r="A312" s="9"/>
      <c r="B312" s="58" t="s">
        <v>56</v>
      </c>
      <c r="C312" s="1"/>
      <c r="D312" s="1"/>
      <c r="E312" s="59" t="s">
        <v>344</v>
      </c>
      <c r="F312" s="1"/>
      <c r="G312" s="1"/>
      <c r="H312" s="50"/>
      <c r="I312" s="1"/>
      <c r="J312" s="50"/>
      <c r="K312" s="1"/>
      <c r="L312" s="1"/>
      <c r="M312" s="12"/>
      <c r="N312" s="2"/>
      <c r="O312" s="2"/>
      <c r="P312" s="2"/>
      <c r="Q312" s="2"/>
    </row>
    <row r="313" ht="12.75">
      <c r="A313" s="9"/>
      <c r="B313" s="58" t="s">
        <v>57</v>
      </c>
      <c r="C313" s="1"/>
      <c r="D313" s="1"/>
      <c r="E313" s="59" t="s">
        <v>335</v>
      </c>
      <c r="F313" s="1"/>
      <c r="G313" s="1"/>
      <c r="H313" s="50"/>
      <c r="I313" s="1"/>
      <c r="J313" s="50"/>
      <c r="K313" s="1"/>
      <c r="L313" s="1"/>
      <c r="M313" s="12"/>
      <c r="N313" s="2"/>
      <c r="O313" s="2"/>
      <c r="P313" s="2"/>
      <c r="Q313" s="2"/>
    </row>
    <row r="314" thickBot="1" ht="12.75">
      <c r="A314" s="9"/>
      <c r="B314" s="60" t="s">
        <v>59</v>
      </c>
      <c r="C314" s="31"/>
      <c r="D314" s="31"/>
      <c r="E314" s="61" t="s">
        <v>60</v>
      </c>
      <c r="F314" s="31"/>
      <c r="G314" s="31"/>
      <c r="H314" s="62"/>
      <c r="I314" s="31"/>
      <c r="J314" s="62"/>
      <c r="K314" s="31"/>
      <c r="L314" s="31"/>
      <c r="M314" s="12"/>
      <c r="N314" s="2"/>
      <c r="O314" s="2"/>
      <c r="P314" s="2"/>
      <c r="Q314" s="2"/>
    </row>
    <row r="315" thickTop="1" ht="12.75">
      <c r="A315" s="9"/>
      <c r="B315" s="51">
        <v>54</v>
      </c>
      <c r="C315" s="52" t="s">
        <v>341</v>
      </c>
      <c r="D315" s="52">
        <v>2</v>
      </c>
      <c r="E315" s="52" t="s">
        <v>342</v>
      </c>
      <c r="F315" s="52" t="s">
        <v>7</v>
      </c>
      <c r="G315" s="53" t="s">
        <v>302</v>
      </c>
      <c r="H315" s="63">
        <v>3</v>
      </c>
      <c r="I315" s="37">
        <f>ROUND(0,2)</f>
        <v>0</v>
      </c>
      <c r="J315" s="64">
        <f>ROUND(I315*H315,2)</f>
        <v>0</v>
      </c>
      <c r="K315" s="65">
        <v>0.20999999999999999</v>
      </c>
      <c r="L315" s="66">
        <f>IF(ISNUMBER(K315),ROUND(J315*(K315+1),2),0)</f>
        <v>0</v>
      </c>
      <c r="M315" s="12"/>
      <c r="N315" s="2"/>
      <c r="O315" s="2"/>
      <c r="P315" s="2"/>
      <c r="Q315" s="43">
        <f>IF(ISNUMBER(K315),IF(H315&gt;0,IF(I315&gt;0,J315,0),0),0)</f>
        <v>0</v>
      </c>
      <c r="R315" s="27">
        <f>IF(ISNUMBER(K315)=FALSE,J315,0)</f>
        <v>0</v>
      </c>
    </row>
    <row r="316" ht="12.75">
      <c r="A316" s="9"/>
      <c r="B316" s="58" t="s">
        <v>54</v>
      </c>
      <c r="C316" s="1"/>
      <c r="D316" s="1"/>
      <c r="E316" s="59" t="s">
        <v>345</v>
      </c>
      <c r="F316" s="1"/>
      <c r="G316" s="1"/>
      <c r="H316" s="50"/>
      <c r="I316" s="1"/>
      <c r="J316" s="50"/>
      <c r="K316" s="1"/>
      <c r="L316" s="1"/>
      <c r="M316" s="12"/>
      <c r="N316" s="2"/>
      <c r="O316" s="2"/>
      <c r="P316" s="2"/>
      <c r="Q316" s="2"/>
    </row>
    <row r="317" ht="12.75">
      <c r="A317" s="9"/>
      <c r="B317" s="58" t="s">
        <v>56</v>
      </c>
      <c r="C317" s="1"/>
      <c r="D317" s="1"/>
      <c r="E317" s="59" t="s">
        <v>344</v>
      </c>
      <c r="F317" s="1"/>
      <c r="G317" s="1"/>
      <c r="H317" s="50"/>
      <c r="I317" s="1"/>
      <c r="J317" s="50"/>
      <c r="K317" s="1"/>
      <c r="L317" s="1"/>
      <c r="M317" s="12"/>
      <c r="N317" s="2"/>
      <c r="O317" s="2"/>
      <c r="P317" s="2"/>
      <c r="Q317" s="2"/>
    </row>
    <row r="318" ht="12.75">
      <c r="A318" s="9"/>
      <c r="B318" s="58" t="s">
        <v>57</v>
      </c>
      <c r="C318" s="1"/>
      <c r="D318" s="1"/>
      <c r="E318" s="59" t="s">
        <v>335</v>
      </c>
      <c r="F318" s="1"/>
      <c r="G318" s="1"/>
      <c r="H318" s="50"/>
      <c r="I318" s="1"/>
      <c r="J318" s="50"/>
      <c r="K318" s="1"/>
      <c r="L318" s="1"/>
      <c r="M318" s="12"/>
      <c r="N318" s="2"/>
      <c r="O318" s="2"/>
      <c r="P318" s="2"/>
      <c r="Q318" s="2"/>
    </row>
    <row r="319" thickBot="1" ht="12.75">
      <c r="A319" s="9"/>
      <c r="B319" s="60" t="s">
        <v>59</v>
      </c>
      <c r="C319" s="31"/>
      <c r="D319" s="31"/>
      <c r="E319" s="61" t="s">
        <v>60</v>
      </c>
      <c r="F319" s="31"/>
      <c r="G319" s="31"/>
      <c r="H319" s="62"/>
      <c r="I319" s="31"/>
      <c r="J319" s="62"/>
      <c r="K319" s="31"/>
      <c r="L319" s="31"/>
      <c r="M319" s="12"/>
      <c r="N319" s="2"/>
      <c r="O319" s="2"/>
      <c r="P319" s="2"/>
      <c r="Q319" s="2"/>
    </row>
    <row r="320" thickTop="1" ht="12.75">
      <c r="A320" s="9"/>
      <c r="B320" s="51">
        <v>55</v>
      </c>
      <c r="C320" s="52" t="s">
        <v>346</v>
      </c>
      <c r="D320" s="52">
        <v>1</v>
      </c>
      <c r="E320" s="52" t="s">
        <v>347</v>
      </c>
      <c r="F320" s="52" t="s">
        <v>7</v>
      </c>
      <c r="G320" s="53" t="s">
        <v>302</v>
      </c>
      <c r="H320" s="63">
        <v>4</v>
      </c>
      <c r="I320" s="37">
        <f>ROUND(0,2)</f>
        <v>0</v>
      </c>
      <c r="J320" s="64">
        <f>ROUND(I320*H320,2)</f>
        <v>0</v>
      </c>
      <c r="K320" s="65">
        <v>0.20999999999999999</v>
      </c>
      <c r="L320" s="66">
        <f>IF(ISNUMBER(K320),ROUND(J320*(K320+1),2),0)</f>
        <v>0</v>
      </c>
      <c r="M320" s="12"/>
      <c r="N320" s="2"/>
      <c r="O320" s="2"/>
      <c r="P320" s="2"/>
      <c r="Q320" s="43">
        <f>IF(ISNUMBER(K320),IF(H320&gt;0,IF(I320&gt;0,J320,0),0),0)</f>
        <v>0</v>
      </c>
      <c r="R320" s="27">
        <f>IF(ISNUMBER(K320)=FALSE,J320,0)</f>
        <v>0</v>
      </c>
    </row>
    <row r="321" ht="12.75">
      <c r="A321" s="9"/>
      <c r="B321" s="58" t="s">
        <v>54</v>
      </c>
      <c r="C321" s="1"/>
      <c r="D321" s="1"/>
      <c r="E321" s="59" t="s">
        <v>348</v>
      </c>
      <c r="F321" s="1"/>
      <c r="G321" s="1"/>
      <c r="H321" s="50"/>
      <c r="I321" s="1"/>
      <c r="J321" s="50"/>
      <c r="K321" s="1"/>
      <c r="L321" s="1"/>
      <c r="M321" s="12"/>
      <c r="N321" s="2"/>
      <c r="O321" s="2"/>
      <c r="P321" s="2"/>
      <c r="Q321" s="2"/>
    </row>
    <row r="322" ht="12.75">
      <c r="A322" s="9"/>
      <c r="B322" s="58" t="s">
        <v>56</v>
      </c>
      <c r="C322" s="1"/>
      <c r="D322" s="1"/>
      <c r="E322" s="59" t="s">
        <v>349</v>
      </c>
      <c r="F322" s="1"/>
      <c r="G322" s="1"/>
      <c r="H322" s="50"/>
      <c r="I322" s="1"/>
      <c r="J322" s="50"/>
      <c r="K322" s="1"/>
      <c r="L322" s="1"/>
      <c r="M322" s="12"/>
      <c r="N322" s="2"/>
      <c r="O322" s="2"/>
      <c r="P322" s="2"/>
      <c r="Q322" s="2"/>
    </row>
    <row r="323" ht="12.75">
      <c r="A323" s="9"/>
      <c r="B323" s="58" t="s">
        <v>57</v>
      </c>
      <c r="C323" s="1"/>
      <c r="D323" s="1"/>
      <c r="E323" s="59" t="s">
        <v>350</v>
      </c>
      <c r="F323" s="1"/>
      <c r="G323" s="1"/>
      <c r="H323" s="50"/>
      <c r="I323" s="1"/>
      <c r="J323" s="50"/>
      <c r="K323" s="1"/>
      <c r="L323" s="1"/>
      <c r="M323" s="12"/>
      <c r="N323" s="2"/>
      <c r="O323" s="2"/>
      <c r="P323" s="2"/>
      <c r="Q323" s="2"/>
    </row>
    <row r="324" thickBot="1" ht="12.75">
      <c r="A324" s="9"/>
      <c r="B324" s="60" t="s">
        <v>59</v>
      </c>
      <c r="C324" s="31"/>
      <c r="D324" s="31"/>
      <c r="E324" s="61" t="s">
        <v>60</v>
      </c>
      <c r="F324" s="31"/>
      <c r="G324" s="31"/>
      <c r="H324" s="62"/>
      <c r="I324" s="31"/>
      <c r="J324" s="62"/>
      <c r="K324" s="31"/>
      <c r="L324" s="31"/>
      <c r="M324" s="12"/>
      <c r="N324" s="2"/>
      <c r="O324" s="2"/>
      <c r="P324" s="2"/>
      <c r="Q324" s="2"/>
    </row>
    <row r="325" thickTop="1" ht="12.75">
      <c r="A325" s="9"/>
      <c r="B325" s="51">
        <v>56</v>
      </c>
      <c r="C325" s="52" t="s">
        <v>346</v>
      </c>
      <c r="D325" s="52">
        <v>2</v>
      </c>
      <c r="E325" s="52" t="s">
        <v>347</v>
      </c>
      <c r="F325" s="52" t="s">
        <v>7</v>
      </c>
      <c r="G325" s="53" t="s">
        <v>302</v>
      </c>
      <c r="H325" s="63">
        <v>1</v>
      </c>
      <c r="I325" s="37">
        <f>ROUND(0,2)</f>
        <v>0</v>
      </c>
      <c r="J325" s="64">
        <f>ROUND(I325*H325,2)</f>
        <v>0</v>
      </c>
      <c r="K325" s="65">
        <v>0.20999999999999999</v>
      </c>
      <c r="L325" s="66">
        <f>IF(ISNUMBER(K325),ROUND(J325*(K325+1),2),0)</f>
        <v>0</v>
      </c>
      <c r="M325" s="12"/>
      <c r="N325" s="2"/>
      <c r="O325" s="2"/>
      <c r="P325" s="2"/>
      <c r="Q325" s="43">
        <f>IF(ISNUMBER(K325),IF(H325&gt;0,IF(I325&gt;0,J325,0),0),0)</f>
        <v>0</v>
      </c>
      <c r="R325" s="27">
        <f>IF(ISNUMBER(K325)=FALSE,J325,0)</f>
        <v>0</v>
      </c>
    </row>
    <row r="326" ht="12.75">
      <c r="A326" s="9"/>
      <c r="B326" s="58" t="s">
        <v>54</v>
      </c>
      <c r="C326" s="1"/>
      <c r="D326" s="1"/>
      <c r="E326" s="59" t="s">
        <v>351</v>
      </c>
      <c r="F326" s="1"/>
      <c r="G326" s="1"/>
      <c r="H326" s="50"/>
      <c r="I326" s="1"/>
      <c r="J326" s="50"/>
      <c r="K326" s="1"/>
      <c r="L326" s="1"/>
      <c r="M326" s="12"/>
      <c r="N326" s="2"/>
      <c r="O326" s="2"/>
      <c r="P326" s="2"/>
      <c r="Q326" s="2"/>
    </row>
    <row r="327" ht="12.75">
      <c r="A327" s="9"/>
      <c r="B327" s="58" t="s">
        <v>56</v>
      </c>
      <c r="C327" s="1"/>
      <c r="D327" s="1"/>
      <c r="E327" s="59" t="s">
        <v>352</v>
      </c>
      <c r="F327" s="1"/>
      <c r="G327" s="1"/>
      <c r="H327" s="50"/>
      <c r="I327" s="1"/>
      <c r="J327" s="50"/>
      <c r="K327" s="1"/>
      <c r="L327" s="1"/>
      <c r="M327" s="12"/>
      <c r="N327" s="2"/>
      <c r="O327" s="2"/>
      <c r="P327" s="2"/>
      <c r="Q327" s="2"/>
    </row>
    <row r="328" ht="12.75">
      <c r="A328" s="9"/>
      <c r="B328" s="58" t="s">
        <v>57</v>
      </c>
      <c r="C328" s="1"/>
      <c r="D328" s="1"/>
      <c r="E328" s="59" t="s">
        <v>350</v>
      </c>
      <c r="F328" s="1"/>
      <c r="G328" s="1"/>
      <c r="H328" s="50"/>
      <c r="I328" s="1"/>
      <c r="J328" s="50"/>
      <c r="K328" s="1"/>
      <c r="L328" s="1"/>
      <c r="M328" s="12"/>
      <c r="N328" s="2"/>
      <c r="O328" s="2"/>
      <c r="P328" s="2"/>
      <c r="Q328" s="2"/>
    </row>
    <row r="329" thickBot="1" ht="12.75">
      <c r="A329" s="9"/>
      <c r="B329" s="60" t="s">
        <v>59</v>
      </c>
      <c r="C329" s="31"/>
      <c r="D329" s="31"/>
      <c r="E329" s="61" t="s">
        <v>60</v>
      </c>
      <c r="F329" s="31"/>
      <c r="G329" s="31"/>
      <c r="H329" s="62"/>
      <c r="I329" s="31"/>
      <c r="J329" s="62"/>
      <c r="K329" s="31"/>
      <c r="L329" s="31"/>
      <c r="M329" s="12"/>
      <c r="N329" s="2"/>
      <c r="O329" s="2"/>
      <c r="P329" s="2"/>
      <c r="Q329" s="2"/>
    </row>
    <row r="330" thickTop="1" ht="12.75">
      <c r="A330" s="9"/>
      <c r="B330" s="51">
        <v>57</v>
      </c>
      <c r="C330" s="52" t="s">
        <v>353</v>
      </c>
      <c r="D330" s="52" t="s">
        <v>7</v>
      </c>
      <c r="E330" s="52" t="s">
        <v>354</v>
      </c>
      <c r="F330" s="52" t="s">
        <v>7</v>
      </c>
      <c r="G330" s="53" t="s">
        <v>302</v>
      </c>
      <c r="H330" s="63">
        <v>2</v>
      </c>
      <c r="I330" s="37">
        <f>ROUND(0,2)</f>
        <v>0</v>
      </c>
      <c r="J330" s="64">
        <f>ROUND(I330*H330,2)</f>
        <v>0</v>
      </c>
      <c r="K330" s="65">
        <v>0.20999999999999999</v>
      </c>
      <c r="L330" s="66">
        <f>IF(ISNUMBER(K330),ROUND(J330*(K330+1),2),0)</f>
        <v>0</v>
      </c>
      <c r="M330" s="12"/>
      <c r="N330" s="2"/>
      <c r="O330" s="2"/>
      <c r="P330" s="2"/>
      <c r="Q330" s="43">
        <f>IF(ISNUMBER(K330),IF(H330&gt;0,IF(I330&gt;0,J330,0),0),0)</f>
        <v>0</v>
      </c>
      <c r="R330" s="27">
        <f>IF(ISNUMBER(K330)=FALSE,J330,0)</f>
        <v>0</v>
      </c>
    </row>
    <row r="331" ht="12.75">
      <c r="A331" s="9"/>
      <c r="B331" s="58" t="s">
        <v>54</v>
      </c>
      <c r="C331" s="1"/>
      <c r="D331" s="1"/>
      <c r="E331" s="59" t="s">
        <v>355</v>
      </c>
      <c r="F331" s="1"/>
      <c r="G331" s="1"/>
      <c r="H331" s="50"/>
      <c r="I331" s="1"/>
      <c r="J331" s="50"/>
      <c r="K331" s="1"/>
      <c r="L331" s="1"/>
      <c r="M331" s="12"/>
      <c r="N331" s="2"/>
      <c r="O331" s="2"/>
      <c r="P331" s="2"/>
      <c r="Q331" s="2"/>
    </row>
    <row r="332" ht="12.75">
      <c r="A332" s="9"/>
      <c r="B332" s="58" t="s">
        <v>56</v>
      </c>
      <c r="C332" s="1"/>
      <c r="D332" s="1"/>
      <c r="E332" s="59" t="s">
        <v>356</v>
      </c>
      <c r="F332" s="1"/>
      <c r="G332" s="1"/>
      <c r="H332" s="50"/>
      <c r="I332" s="1"/>
      <c r="J332" s="50"/>
      <c r="K332" s="1"/>
      <c r="L332" s="1"/>
      <c r="M332" s="12"/>
      <c r="N332" s="2"/>
      <c r="O332" s="2"/>
      <c r="P332" s="2"/>
      <c r="Q332" s="2"/>
    </row>
    <row r="333" ht="12.75">
      <c r="A333" s="9"/>
      <c r="B333" s="58" t="s">
        <v>57</v>
      </c>
      <c r="C333" s="1"/>
      <c r="D333" s="1"/>
      <c r="E333" s="59" t="s">
        <v>340</v>
      </c>
      <c r="F333" s="1"/>
      <c r="G333" s="1"/>
      <c r="H333" s="50"/>
      <c r="I333" s="1"/>
      <c r="J333" s="50"/>
      <c r="K333" s="1"/>
      <c r="L333" s="1"/>
      <c r="M333" s="12"/>
      <c r="N333" s="2"/>
      <c r="O333" s="2"/>
      <c r="P333" s="2"/>
      <c r="Q333" s="2"/>
    </row>
    <row r="334" thickBot="1" ht="12.75">
      <c r="A334" s="9"/>
      <c r="B334" s="60" t="s">
        <v>59</v>
      </c>
      <c r="C334" s="31"/>
      <c r="D334" s="31"/>
      <c r="E334" s="61" t="s">
        <v>60</v>
      </c>
      <c r="F334" s="31"/>
      <c r="G334" s="31"/>
      <c r="H334" s="62"/>
      <c r="I334" s="31"/>
      <c r="J334" s="62"/>
      <c r="K334" s="31"/>
      <c r="L334" s="31"/>
      <c r="M334" s="12"/>
      <c r="N334" s="2"/>
      <c r="O334" s="2"/>
      <c r="P334" s="2"/>
      <c r="Q334" s="2"/>
    </row>
    <row r="335" thickTop="1" ht="12.75">
      <c r="A335" s="9"/>
      <c r="B335" s="51">
        <v>58</v>
      </c>
      <c r="C335" s="52" t="s">
        <v>357</v>
      </c>
      <c r="D335" s="52" t="s">
        <v>7</v>
      </c>
      <c r="E335" s="52" t="s">
        <v>358</v>
      </c>
      <c r="F335" s="52" t="s">
        <v>7</v>
      </c>
      <c r="G335" s="53" t="s">
        <v>194</v>
      </c>
      <c r="H335" s="63">
        <v>148.125</v>
      </c>
      <c r="I335" s="37">
        <f>ROUND(0,2)</f>
        <v>0</v>
      </c>
      <c r="J335" s="64">
        <f>ROUND(I335*H335,2)</f>
        <v>0</v>
      </c>
      <c r="K335" s="65">
        <v>0.20999999999999999</v>
      </c>
      <c r="L335" s="66">
        <f>IF(ISNUMBER(K335),ROUND(J335*(K335+1),2),0)</f>
        <v>0</v>
      </c>
      <c r="M335" s="12"/>
      <c r="N335" s="2"/>
      <c r="O335" s="2"/>
      <c r="P335" s="2"/>
      <c r="Q335" s="43">
        <f>IF(ISNUMBER(K335),IF(H335&gt;0,IF(I335&gt;0,J335,0),0),0)</f>
        <v>0</v>
      </c>
      <c r="R335" s="27">
        <f>IF(ISNUMBER(K335)=FALSE,J335,0)</f>
        <v>0</v>
      </c>
    </row>
    <row r="336" ht="12.75">
      <c r="A336" s="9"/>
      <c r="B336" s="58" t="s">
        <v>54</v>
      </c>
      <c r="C336" s="1"/>
      <c r="D336" s="1"/>
      <c r="E336" s="59" t="s">
        <v>359</v>
      </c>
      <c r="F336" s="1"/>
      <c r="G336" s="1"/>
      <c r="H336" s="50"/>
      <c r="I336" s="1"/>
      <c r="J336" s="50"/>
      <c r="K336" s="1"/>
      <c r="L336" s="1"/>
      <c r="M336" s="12"/>
      <c r="N336" s="2"/>
      <c r="O336" s="2"/>
      <c r="P336" s="2"/>
      <c r="Q336" s="2"/>
    </row>
    <row r="337" ht="12.75">
      <c r="A337" s="9"/>
      <c r="B337" s="58" t="s">
        <v>56</v>
      </c>
      <c r="C337" s="1"/>
      <c r="D337" s="1"/>
      <c r="E337" s="59" t="s">
        <v>360</v>
      </c>
      <c r="F337" s="1"/>
      <c r="G337" s="1"/>
      <c r="H337" s="50"/>
      <c r="I337" s="1"/>
      <c r="J337" s="50"/>
      <c r="K337" s="1"/>
      <c r="L337" s="1"/>
      <c r="M337" s="12"/>
      <c r="N337" s="2"/>
      <c r="O337" s="2"/>
      <c r="P337" s="2"/>
      <c r="Q337" s="2"/>
    </row>
    <row r="338" ht="12.75">
      <c r="A338" s="9"/>
      <c r="B338" s="58" t="s">
        <v>57</v>
      </c>
      <c r="C338" s="1"/>
      <c r="D338" s="1"/>
      <c r="E338" s="59" t="s">
        <v>361</v>
      </c>
      <c r="F338" s="1"/>
      <c r="G338" s="1"/>
      <c r="H338" s="50"/>
      <c r="I338" s="1"/>
      <c r="J338" s="50"/>
      <c r="K338" s="1"/>
      <c r="L338" s="1"/>
      <c r="M338" s="12"/>
      <c r="N338" s="2"/>
      <c r="O338" s="2"/>
      <c r="P338" s="2"/>
      <c r="Q338" s="2"/>
    </row>
    <row r="339" thickBot="1" ht="12.75">
      <c r="A339" s="9"/>
      <c r="B339" s="60" t="s">
        <v>59</v>
      </c>
      <c r="C339" s="31"/>
      <c r="D339" s="31"/>
      <c r="E339" s="61" t="s">
        <v>60</v>
      </c>
      <c r="F339" s="31"/>
      <c r="G339" s="31"/>
      <c r="H339" s="62"/>
      <c r="I339" s="31"/>
      <c r="J339" s="62"/>
      <c r="K339" s="31"/>
      <c r="L339" s="31"/>
      <c r="M339" s="12"/>
      <c r="N339" s="2"/>
      <c r="O339" s="2"/>
      <c r="P339" s="2"/>
      <c r="Q339" s="2"/>
    </row>
    <row r="340" thickTop="1" ht="12.75">
      <c r="A340" s="9"/>
      <c r="B340" s="51">
        <v>59</v>
      </c>
      <c r="C340" s="52" t="s">
        <v>362</v>
      </c>
      <c r="D340" s="52" t="s">
        <v>7</v>
      </c>
      <c r="E340" s="52" t="s">
        <v>363</v>
      </c>
      <c r="F340" s="52" t="s">
        <v>7</v>
      </c>
      <c r="G340" s="53" t="s">
        <v>194</v>
      </c>
      <c r="H340" s="63">
        <v>148.125</v>
      </c>
      <c r="I340" s="37">
        <f>ROUND(0,2)</f>
        <v>0</v>
      </c>
      <c r="J340" s="64">
        <f>ROUND(I340*H340,2)</f>
        <v>0</v>
      </c>
      <c r="K340" s="65">
        <v>0.20999999999999999</v>
      </c>
      <c r="L340" s="66">
        <f>IF(ISNUMBER(K340),ROUND(J340*(K340+1),2),0)</f>
        <v>0</v>
      </c>
      <c r="M340" s="12"/>
      <c r="N340" s="2"/>
      <c r="O340" s="2"/>
      <c r="P340" s="2"/>
      <c r="Q340" s="43">
        <f>IF(ISNUMBER(K340),IF(H340&gt;0,IF(I340&gt;0,J340,0),0),0)</f>
        <v>0</v>
      </c>
      <c r="R340" s="27">
        <f>IF(ISNUMBER(K340)=FALSE,J340,0)</f>
        <v>0</v>
      </c>
    </row>
    <row r="341" ht="12.75">
      <c r="A341" s="9"/>
      <c r="B341" s="58" t="s">
        <v>54</v>
      </c>
      <c r="C341" s="1"/>
      <c r="D341" s="1"/>
      <c r="E341" s="59" t="s">
        <v>364</v>
      </c>
      <c r="F341" s="1"/>
      <c r="G341" s="1"/>
      <c r="H341" s="50"/>
      <c r="I341" s="1"/>
      <c r="J341" s="50"/>
      <c r="K341" s="1"/>
      <c r="L341" s="1"/>
      <c r="M341" s="12"/>
      <c r="N341" s="2"/>
      <c r="O341" s="2"/>
      <c r="P341" s="2"/>
      <c r="Q341" s="2"/>
    </row>
    <row r="342" ht="12.75">
      <c r="A342" s="9"/>
      <c r="B342" s="58" t="s">
        <v>56</v>
      </c>
      <c r="C342" s="1"/>
      <c r="D342" s="1"/>
      <c r="E342" s="59" t="s">
        <v>360</v>
      </c>
      <c r="F342" s="1"/>
      <c r="G342" s="1"/>
      <c r="H342" s="50"/>
      <c r="I342" s="1"/>
      <c r="J342" s="50"/>
      <c r="K342" s="1"/>
      <c r="L342" s="1"/>
      <c r="M342" s="12"/>
      <c r="N342" s="2"/>
      <c r="O342" s="2"/>
      <c r="P342" s="2"/>
      <c r="Q342" s="2"/>
    </row>
    <row r="343" ht="12.75">
      <c r="A343" s="9"/>
      <c r="B343" s="58" t="s">
        <v>57</v>
      </c>
      <c r="C343" s="1"/>
      <c r="D343" s="1"/>
      <c r="E343" s="59" t="s">
        <v>361</v>
      </c>
      <c r="F343" s="1"/>
      <c r="G343" s="1"/>
      <c r="H343" s="50"/>
      <c r="I343" s="1"/>
      <c r="J343" s="50"/>
      <c r="K343" s="1"/>
      <c r="L343" s="1"/>
      <c r="M343" s="12"/>
      <c r="N343" s="2"/>
      <c r="O343" s="2"/>
      <c r="P343" s="2"/>
      <c r="Q343" s="2"/>
    </row>
    <row r="344" thickBot="1" ht="12.75">
      <c r="A344" s="9"/>
      <c r="B344" s="60" t="s">
        <v>59</v>
      </c>
      <c r="C344" s="31"/>
      <c r="D344" s="31"/>
      <c r="E344" s="61" t="s">
        <v>60</v>
      </c>
      <c r="F344" s="31"/>
      <c r="G344" s="31"/>
      <c r="H344" s="62"/>
      <c r="I344" s="31"/>
      <c r="J344" s="62"/>
      <c r="K344" s="31"/>
      <c r="L344" s="31"/>
      <c r="M344" s="12"/>
      <c r="N344" s="2"/>
      <c r="O344" s="2"/>
      <c r="P344" s="2"/>
      <c r="Q344" s="2"/>
    </row>
    <row r="345" thickTop="1" ht="12.75">
      <c r="A345" s="9"/>
      <c r="B345" s="51">
        <v>60</v>
      </c>
      <c r="C345" s="52" t="s">
        <v>365</v>
      </c>
      <c r="D345" s="52" t="s">
        <v>7</v>
      </c>
      <c r="E345" s="52" t="s">
        <v>366</v>
      </c>
      <c r="F345" s="52" t="s">
        <v>7</v>
      </c>
      <c r="G345" s="53" t="s">
        <v>225</v>
      </c>
      <c r="H345" s="63">
        <v>578</v>
      </c>
      <c r="I345" s="37">
        <f>ROUND(0,2)</f>
        <v>0</v>
      </c>
      <c r="J345" s="64">
        <f>ROUND(I345*H345,2)</f>
        <v>0</v>
      </c>
      <c r="K345" s="65">
        <v>0.20999999999999999</v>
      </c>
      <c r="L345" s="66">
        <f>IF(ISNUMBER(K345),ROUND(J345*(K345+1),2),0)</f>
        <v>0</v>
      </c>
      <c r="M345" s="12"/>
      <c r="N345" s="2"/>
      <c r="O345" s="2"/>
      <c r="P345" s="2"/>
      <c r="Q345" s="43">
        <f>IF(ISNUMBER(K345),IF(H345&gt;0,IF(I345&gt;0,J345,0),0),0)</f>
        <v>0</v>
      </c>
      <c r="R345" s="27">
        <f>IF(ISNUMBER(K345)=FALSE,J345,0)</f>
        <v>0</v>
      </c>
    </row>
    <row r="346" ht="12.75">
      <c r="A346" s="9"/>
      <c r="B346" s="58" t="s">
        <v>54</v>
      </c>
      <c r="C346" s="1"/>
      <c r="D346" s="1"/>
      <c r="E346" s="59" t="s">
        <v>367</v>
      </c>
      <c r="F346" s="1"/>
      <c r="G346" s="1"/>
      <c r="H346" s="50"/>
      <c r="I346" s="1"/>
      <c r="J346" s="50"/>
      <c r="K346" s="1"/>
      <c r="L346" s="1"/>
      <c r="M346" s="12"/>
      <c r="N346" s="2"/>
      <c r="O346" s="2"/>
      <c r="P346" s="2"/>
      <c r="Q346" s="2"/>
    </row>
    <row r="347" ht="12.75">
      <c r="A347" s="9"/>
      <c r="B347" s="58" t="s">
        <v>56</v>
      </c>
      <c r="C347" s="1"/>
      <c r="D347" s="1"/>
      <c r="E347" s="59" t="s">
        <v>368</v>
      </c>
      <c r="F347" s="1"/>
      <c r="G347" s="1"/>
      <c r="H347" s="50"/>
      <c r="I347" s="1"/>
      <c r="J347" s="50"/>
      <c r="K347" s="1"/>
      <c r="L347" s="1"/>
      <c r="M347" s="12"/>
      <c r="N347" s="2"/>
      <c r="O347" s="2"/>
      <c r="P347" s="2"/>
      <c r="Q347" s="2"/>
    </row>
    <row r="348" ht="12.75">
      <c r="A348" s="9"/>
      <c r="B348" s="58" t="s">
        <v>57</v>
      </c>
      <c r="C348" s="1"/>
      <c r="D348" s="1"/>
      <c r="E348" s="59" t="s">
        <v>369</v>
      </c>
      <c r="F348" s="1"/>
      <c r="G348" s="1"/>
      <c r="H348" s="50"/>
      <c r="I348" s="1"/>
      <c r="J348" s="50"/>
      <c r="K348" s="1"/>
      <c r="L348" s="1"/>
      <c r="M348" s="12"/>
      <c r="N348" s="2"/>
      <c r="O348" s="2"/>
      <c r="P348" s="2"/>
      <c r="Q348" s="2"/>
    </row>
    <row r="349" thickBot="1" ht="12.75">
      <c r="A349" s="9"/>
      <c r="B349" s="60" t="s">
        <v>59</v>
      </c>
      <c r="C349" s="31"/>
      <c r="D349" s="31"/>
      <c r="E349" s="61" t="s">
        <v>60</v>
      </c>
      <c r="F349" s="31"/>
      <c r="G349" s="31"/>
      <c r="H349" s="62"/>
      <c r="I349" s="31"/>
      <c r="J349" s="62"/>
      <c r="K349" s="31"/>
      <c r="L349" s="31"/>
      <c r="M349" s="12"/>
      <c r="N349" s="2"/>
      <c r="O349" s="2"/>
      <c r="P349" s="2"/>
      <c r="Q349" s="2"/>
    </row>
    <row r="350" thickTop="1" ht="12.75">
      <c r="A350" s="9"/>
      <c r="B350" s="51">
        <v>61</v>
      </c>
      <c r="C350" s="52" t="s">
        <v>370</v>
      </c>
      <c r="D350" s="52" t="s">
        <v>7</v>
      </c>
      <c r="E350" s="52" t="s">
        <v>371</v>
      </c>
      <c r="F350" s="52" t="s">
        <v>7</v>
      </c>
      <c r="G350" s="53" t="s">
        <v>225</v>
      </c>
      <c r="H350" s="63">
        <v>12.5</v>
      </c>
      <c r="I350" s="37">
        <f>ROUND(0,2)</f>
        <v>0</v>
      </c>
      <c r="J350" s="64">
        <f>ROUND(I350*H350,2)</f>
        <v>0</v>
      </c>
      <c r="K350" s="65">
        <v>0.20999999999999999</v>
      </c>
      <c r="L350" s="66">
        <f>IF(ISNUMBER(K350),ROUND(J350*(K350+1),2),0)</f>
        <v>0</v>
      </c>
      <c r="M350" s="12"/>
      <c r="N350" s="2"/>
      <c r="O350" s="2"/>
      <c r="P350" s="2"/>
      <c r="Q350" s="43">
        <f>IF(ISNUMBER(K350),IF(H350&gt;0,IF(I350&gt;0,J350,0),0),0)</f>
        <v>0</v>
      </c>
      <c r="R350" s="27">
        <f>IF(ISNUMBER(K350)=FALSE,J350,0)</f>
        <v>0</v>
      </c>
    </row>
    <row r="351" ht="12.75">
      <c r="A351" s="9"/>
      <c r="B351" s="58" t="s">
        <v>54</v>
      </c>
      <c r="C351" s="1"/>
      <c r="D351" s="1"/>
      <c r="E351" s="59" t="s">
        <v>372</v>
      </c>
      <c r="F351" s="1"/>
      <c r="G351" s="1"/>
      <c r="H351" s="50"/>
      <c r="I351" s="1"/>
      <c r="J351" s="50"/>
      <c r="K351" s="1"/>
      <c r="L351" s="1"/>
      <c r="M351" s="12"/>
      <c r="N351" s="2"/>
      <c r="O351" s="2"/>
      <c r="P351" s="2"/>
      <c r="Q351" s="2"/>
    </row>
    <row r="352" ht="12.75">
      <c r="A352" s="9"/>
      <c r="B352" s="58" t="s">
        <v>56</v>
      </c>
      <c r="C352" s="1"/>
      <c r="D352" s="1"/>
      <c r="E352" s="59" t="s">
        <v>373</v>
      </c>
      <c r="F352" s="1"/>
      <c r="G352" s="1"/>
      <c r="H352" s="50"/>
      <c r="I352" s="1"/>
      <c r="J352" s="50"/>
      <c r="K352" s="1"/>
      <c r="L352" s="1"/>
      <c r="M352" s="12"/>
      <c r="N352" s="2"/>
      <c r="O352" s="2"/>
      <c r="P352" s="2"/>
      <c r="Q352" s="2"/>
    </row>
    <row r="353" ht="12.75">
      <c r="A353" s="9"/>
      <c r="B353" s="58" t="s">
        <v>57</v>
      </c>
      <c r="C353" s="1"/>
      <c r="D353" s="1"/>
      <c r="E353" s="59" t="s">
        <v>374</v>
      </c>
      <c r="F353" s="1"/>
      <c r="G353" s="1"/>
      <c r="H353" s="50"/>
      <c r="I353" s="1"/>
      <c r="J353" s="50"/>
      <c r="K353" s="1"/>
      <c r="L353" s="1"/>
      <c r="M353" s="12"/>
      <c r="N353" s="2"/>
      <c r="O353" s="2"/>
      <c r="P353" s="2"/>
      <c r="Q353" s="2"/>
    </row>
    <row r="354" thickBot="1" ht="12.75">
      <c r="A354" s="9"/>
      <c r="B354" s="60" t="s">
        <v>59</v>
      </c>
      <c r="C354" s="31"/>
      <c r="D354" s="31"/>
      <c r="E354" s="61" t="s">
        <v>60</v>
      </c>
      <c r="F354" s="31"/>
      <c r="G354" s="31"/>
      <c r="H354" s="62"/>
      <c r="I354" s="31"/>
      <c r="J354" s="62"/>
      <c r="K354" s="31"/>
      <c r="L354" s="31"/>
      <c r="M354" s="12"/>
      <c r="N354" s="2"/>
      <c r="O354" s="2"/>
      <c r="P354" s="2"/>
      <c r="Q354" s="2"/>
    </row>
    <row r="355" thickTop="1" ht="12.75">
      <c r="A355" s="9"/>
      <c r="B355" s="51">
        <v>62</v>
      </c>
      <c r="C355" s="52" t="s">
        <v>375</v>
      </c>
      <c r="D355" s="52" t="s">
        <v>7</v>
      </c>
      <c r="E355" s="52" t="s">
        <v>376</v>
      </c>
      <c r="F355" s="52" t="s">
        <v>7</v>
      </c>
      <c r="G355" s="53" t="s">
        <v>225</v>
      </c>
      <c r="H355" s="63">
        <v>12.5</v>
      </c>
      <c r="I355" s="37">
        <f>ROUND(0,2)</f>
        <v>0</v>
      </c>
      <c r="J355" s="64">
        <f>ROUND(I355*H355,2)</f>
        <v>0</v>
      </c>
      <c r="K355" s="65">
        <v>0.20999999999999999</v>
      </c>
      <c r="L355" s="66">
        <f>IF(ISNUMBER(K355),ROUND(J355*(K355+1),2),0)</f>
        <v>0</v>
      </c>
      <c r="M355" s="12"/>
      <c r="N355" s="2"/>
      <c r="O355" s="2"/>
      <c r="P355" s="2"/>
      <c r="Q355" s="43">
        <f>IF(ISNUMBER(K355),IF(H355&gt;0,IF(I355&gt;0,J355,0),0),0)</f>
        <v>0</v>
      </c>
      <c r="R355" s="27">
        <f>IF(ISNUMBER(K355)=FALSE,J355,0)</f>
        <v>0</v>
      </c>
    </row>
    <row r="356" ht="12.75">
      <c r="A356" s="9"/>
      <c r="B356" s="58" t="s">
        <v>54</v>
      </c>
      <c r="C356" s="1"/>
      <c r="D356" s="1"/>
      <c r="E356" s="59" t="s">
        <v>377</v>
      </c>
      <c r="F356" s="1"/>
      <c r="G356" s="1"/>
      <c r="H356" s="50"/>
      <c r="I356" s="1"/>
      <c r="J356" s="50"/>
      <c r="K356" s="1"/>
      <c r="L356" s="1"/>
      <c r="M356" s="12"/>
      <c r="N356" s="2"/>
      <c r="O356" s="2"/>
      <c r="P356" s="2"/>
      <c r="Q356" s="2"/>
    </row>
    <row r="357" ht="12.75">
      <c r="A357" s="9"/>
      <c r="B357" s="58" t="s">
        <v>56</v>
      </c>
      <c r="C357" s="1"/>
      <c r="D357" s="1"/>
      <c r="E357" s="59" t="s">
        <v>378</v>
      </c>
      <c r="F357" s="1"/>
      <c r="G357" s="1"/>
      <c r="H357" s="50"/>
      <c r="I357" s="1"/>
      <c r="J357" s="50"/>
      <c r="K357" s="1"/>
      <c r="L357" s="1"/>
      <c r="M357" s="12"/>
      <c r="N357" s="2"/>
      <c r="O357" s="2"/>
      <c r="P357" s="2"/>
      <c r="Q357" s="2"/>
    </row>
    <row r="358" ht="12.75">
      <c r="A358" s="9"/>
      <c r="B358" s="58" t="s">
        <v>57</v>
      </c>
      <c r="C358" s="1"/>
      <c r="D358" s="1"/>
      <c r="E358" s="59" t="s">
        <v>379</v>
      </c>
      <c r="F358" s="1"/>
      <c r="G358" s="1"/>
      <c r="H358" s="50"/>
      <c r="I358" s="1"/>
      <c r="J358" s="50"/>
      <c r="K358" s="1"/>
      <c r="L358" s="1"/>
      <c r="M358" s="12"/>
      <c r="N358" s="2"/>
      <c r="O358" s="2"/>
      <c r="P358" s="2"/>
      <c r="Q358" s="2"/>
    </row>
    <row r="359" thickBot="1" ht="12.75">
      <c r="A359" s="9"/>
      <c r="B359" s="60" t="s">
        <v>59</v>
      </c>
      <c r="C359" s="31"/>
      <c r="D359" s="31"/>
      <c r="E359" s="61" t="s">
        <v>60</v>
      </c>
      <c r="F359" s="31"/>
      <c r="G359" s="31"/>
      <c r="H359" s="62"/>
      <c r="I359" s="31"/>
      <c r="J359" s="62"/>
      <c r="K359" s="31"/>
      <c r="L359" s="31"/>
      <c r="M359" s="12"/>
      <c r="N359" s="2"/>
      <c r="O359" s="2"/>
      <c r="P359" s="2"/>
      <c r="Q359" s="2"/>
    </row>
    <row r="360" thickTop="1" ht="12.75">
      <c r="A360" s="9"/>
      <c r="B360" s="51">
        <v>63</v>
      </c>
      <c r="C360" s="52" t="s">
        <v>380</v>
      </c>
      <c r="D360" s="52" t="s">
        <v>7</v>
      </c>
      <c r="E360" s="52" t="s">
        <v>381</v>
      </c>
      <c r="F360" s="52" t="s">
        <v>7</v>
      </c>
      <c r="G360" s="53" t="s">
        <v>103</v>
      </c>
      <c r="H360" s="63">
        <v>2.5499999999999998</v>
      </c>
      <c r="I360" s="37">
        <f>ROUND(0,2)</f>
        <v>0</v>
      </c>
      <c r="J360" s="64">
        <f>ROUND(I360*H360,2)</f>
        <v>0</v>
      </c>
      <c r="K360" s="65">
        <v>0.20999999999999999</v>
      </c>
      <c r="L360" s="66">
        <f>IF(ISNUMBER(K360),ROUND(J360*(K360+1),2),0)</f>
        <v>0</v>
      </c>
      <c r="M360" s="12"/>
      <c r="N360" s="2"/>
      <c r="O360" s="2"/>
      <c r="P360" s="2"/>
      <c r="Q360" s="43">
        <f>IF(ISNUMBER(K360),IF(H360&gt;0,IF(I360&gt;0,J360,0),0),0)</f>
        <v>0</v>
      </c>
      <c r="R360" s="27">
        <f>IF(ISNUMBER(K360)=FALSE,J360,0)</f>
        <v>0</v>
      </c>
    </row>
    <row r="361" ht="12.75">
      <c r="A361" s="9"/>
      <c r="B361" s="58" t="s">
        <v>54</v>
      </c>
      <c r="C361" s="1"/>
      <c r="D361" s="1"/>
      <c r="E361" s="59" t="s">
        <v>382</v>
      </c>
      <c r="F361" s="1"/>
      <c r="G361" s="1"/>
      <c r="H361" s="50"/>
      <c r="I361" s="1"/>
      <c r="J361" s="50"/>
      <c r="K361" s="1"/>
      <c r="L361" s="1"/>
      <c r="M361" s="12"/>
      <c r="N361" s="2"/>
      <c r="O361" s="2"/>
      <c r="P361" s="2"/>
      <c r="Q361" s="2"/>
    </row>
    <row r="362" ht="12.75">
      <c r="A362" s="9"/>
      <c r="B362" s="58" t="s">
        <v>56</v>
      </c>
      <c r="C362" s="1"/>
      <c r="D362" s="1"/>
      <c r="E362" s="59" t="s">
        <v>383</v>
      </c>
      <c r="F362" s="1"/>
      <c r="G362" s="1"/>
      <c r="H362" s="50"/>
      <c r="I362" s="1"/>
      <c r="J362" s="50"/>
      <c r="K362" s="1"/>
      <c r="L362" s="1"/>
      <c r="M362" s="12"/>
      <c r="N362" s="2"/>
      <c r="O362" s="2"/>
      <c r="P362" s="2"/>
      <c r="Q362" s="2"/>
    </row>
    <row r="363" ht="12.75">
      <c r="A363" s="9"/>
      <c r="B363" s="58" t="s">
        <v>57</v>
      </c>
      <c r="C363" s="1"/>
      <c r="D363" s="1"/>
      <c r="E363" s="59" t="s">
        <v>384</v>
      </c>
      <c r="F363" s="1"/>
      <c r="G363" s="1"/>
      <c r="H363" s="50"/>
      <c r="I363" s="1"/>
      <c r="J363" s="50"/>
      <c r="K363" s="1"/>
      <c r="L363" s="1"/>
      <c r="M363" s="12"/>
      <c r="N363" s="2"/>
      <c r="O363" s="2"/>
      <c r="P363" s="2"/>
      <c r="Q363" s="2"/>
    </row>
    <row r="364" thickBot="1" ht="12.75">
      <c r="A364" s="9"/>
      <c r="B364" s="60" t="s">
        <v>59</v>
      </c>
      <c r="C364" s="31"/>
      <c r="D364" s="31"/>
      <c r="E364" s="61" t="s">
        <v>60</v>
      </c>
      <c r="F364" s="31"/>
      <c r="G364" s="31"/>
      <c r="H364" s="62"/>
      <c r="I364" s="31"/>
      <c r="J364" s="62"/>
      <c r="K364" s="31"/>
      <c r="L364" s="31"/>
      <c r="M364" s="12"/>
      <c r="N364" s="2"/>
      <c r="O364" s="2"/>
      <c r="P364" s="2"/>
      <c r="Q364" s="2"/>
    </row>
    <row r="365" thickTop="1" thickBot="1" ht="25" customHeight="1">
      <c r="A365" s="9"/>
      <c r="B365" s="1"/>
      <c r="C365" s="67">
        <v>9</v>
      </c>
      <c r="D365" s="1"/>
      <c r="E365" s="67" t="s">
        <v>100</v>
      </c>
      <c r="F365" s="1"/>
      <c r="G365" s="68" t="s">
        <v>88</v>
      </c>
      <c r="H365" s="69">
        <f>J280+J285+J290+J295+J300+J305+J310+J315+J320+J325+J330+J335+J340+J345+J350+J355+J360</f>
        <v>0</v>
      </c>
      <c r="I365" s="68" t="s">
        <v>89</v>
      </c>
      <c r="J365" s="70">
        <f>(L365-H365)</f>
        <v>0</v>
      </c>
      <c r="K365" s="68" t="s">
        <v>90</v>
      </c>
      <c r="L365" s="71">
        <f>L280+L285+L290+L295+L300+L305+L310+L315+L320+L325+L330+L335+L340+L345+L350+L355+L360</f>
        <v>0</v>
      </c>
      <c r="M365" s="12"/>
      <c r="N365" s="2"/>
      <c r="O365" s="2"/>
      <c r="P365" s="2"/>
      <c r="Q365" s="43">
        <f>0+Q280+Q285+Q290+Q295+Q300+Q305+Q310+Q315+Q320+Q325+Q330+Q335+Q340+Q345+Q350+Q355+Q360</f>
        <v>0</v>
      </c>
      <c r="R365" s="27">
        <f>0+R280+R285+R290+R295+R300+R305+R310+R315+R320+R325+R330+R335+R340+R345+R350+R355+R360</f>
        <v>0</v>
      </c>
      <c r="S365" s="72">
        <f>Q365*(1+J365)+R365</f>
        <v>0</v>
      </c>
    </row>
    <row r="366" thickTop="1" thickBot="1" ht="25" customHeight="1">
      <c r="A366" s="9"/>
      <c r="B366" s="73"/>
      <c r="C366" s="73"/>
      <c r="D366" s="73"/>
      <c r="E366" s="73"/>
      <c r="F366" s="73"/>
      <c r="G366" s="74" t="s">
        <v>91</v>
      </c>
      <c r="H366" s="75">
        <f>J280+J285+J290+J295+J300+J305+J310+J315+J320+J325+J330+J335+J340+J345+J350+J355+J360</f>
        <v>0</v>
      </c>
      <c r="I366" s="74" t="s">
        <v>92</v>
      </c>
      <c r="J366" s="76">
        <f>0+J365</f>
        <v>0</v>
      </c>
      <c r="K366" s="74" t="s">
        <v>93</v>
      </c>
      <c r="L366" s="77">
        <f>L280+L285+L290+L295+L300+L305+L310+L315+L320+L325+L330+L335+L340+L345+L350+L355+L360</f>
        <v>0</v>
      </c>
      <c r="M366" s="12"/>
      <c r="N366" s="2"/>
      <c r="O366" s="2"/>
      <c r="P366" s="2"/>
      <c r="Q366" s="2"/>
    </row>
    <row r="367" ht="12.75">
      <c r="A367" s="13"/>
      <c r="B367" s="4"/>
      <c r="C367" s="4"/>
      <c r="D367" s="4"/>
      <c r="E367" s="4"/>
      <c r="F367" s="4"/>
      <c r="G367" s="4"/>
      <c r="H367" s="78"/>
      <c r="I367" s="4"/>
      <c r="J367" s="78"/>
      <c r="K367" s="4"/>
      <c r="L367" s="4"/>
      <c r="M367" s="14"/>
      <c r="N367" s="2"/>
      <c r="O367" s="2"/>
      <c r="P367" s="2"/>
      <c r="Q367" s="2"/>
    </row>
    <row r="368" ht="12.7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2"/>
      <c r="O368" s="2"/>
      <c r="P368" s="2"/>
      <c r="Q368" s="2"/>
    </row>
  </sheetData>
  <mergeCells count="27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8:C29"/>
    <mergeCell ref="B31:L31"/>
    <mergeCell ref="B33:D33"/>
    <mergeCell ref="B34:D34"/>
    <mergeCell ref="B35:D35"/>
    <mergeCell ref="B36:D36"/>
    <mergeCell ref="B38:D38"/>
    <mergeCell ref="B39:D39"/>
    <mergeCell ref="B40:D40"/>
    <mergeCell ref="B41:D41"/>
    <mergeCell ref="B21:D21"/>
    <mergeCell ref="B22:D22"/>
    <mergeCell ref="B23:D23"/>
    <mergeCell ref="B24:D24"/>
    <mergeCell ref="B25:D25"/>
    <mergeCell ref="B26:D26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61:D61"/>
    <mergeCell ref="B62:D62"/>
    <mergeCell ref="B63:D63"/>
    <mergeCell ref="B64:D64"/>
    <mergeCell ref="B66:D66"/>
    <mergeCell ref="B67:D67"/>
    <mergeCell ref="B68:D68"/>
    <mergeCell ref="B69:D69"/>
    <mergeCell ref="B59:L59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61:D161"/>
    <mergeCell ref="B162:D162"/>
    <mergeCell ref="B163:D163"/>
    <mergeCell ref="B164:D164"/>
    <mergeCell ref="B166:D166"/>
    <mergeCell ref="B167:D167"/>
    <mergeCell ref="B168:D168"/>
    <mergeCell ref="B169:D169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296:D296"/>
    <mergeCell ref="B297:D297"/>
    <mergeCell ref="B298:D298"/>
    <mergeCell ref="B299:D299"/>
    <mergeCell ref="B301:D301"/>
    <mergeCell ref="B302:D302"/>
    <mergeCell ref="B303:D303"/>
    <mergeCell ref="B304:D304"/>
    <mergeCell ref="B306:D306"/>
    <mergeCell ref="B307:D307"/>
    <mergeCell ref="B308:D308"/>
    <mergeCell ref="B309:D309"/>
    <mergeCell ref="B311:D311"/>
    <mergeCell ref="B312:D312"/>
    <mergeCell ref="B313:D313"/>
    <mergeCell ref="B314:D314"/>
    <mergeCell ref="B316:D316"/>
    <mergeCell ref="B317:D317"/>
    <mergeCell ref="B318:D318"/>
    <mergeCell ref="B319:D319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1:D331"/>
    <mergeCell ref="B332:D332"/>
    <mergeCell ref="B333:D333"/>
    <mergeCell ref="B334:D334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6:D346"/>
    <mergeCell ref="B347:D347"/>
    <mergeCell ref="B348:D348"/>
    <mergeCell ref="B349:D349"/>
    <mergeCell ref="B351:D351"/>
    <mergeCell ref="B352:D352"/>
    <mergeCell ref="B353:D353"/>
    <mergeCell ref="B354:D354"/>
    <mergeCell ref="B356:D356"/>
    <mergeCell ref="B357:D357"/>
    <mergeCell ref="B358:D358"/>
    <mergeCell ref="B359:D359"/>
    <mergeCell ref="B361:D361"/>
    <mergeCell ref="B362:D362"/>
    <mergeCell ref="B363:D363"/>
    <mergeCell ref="B364:D364"/>
    <mergeCell ref="B182:L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200:L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8:L218"/>
    <mergeCell ref="B220:D220"/>
    <mergeCell ref="B221:D221"/>
    <mergeCell ref="B222:D222"/>
    <mergeCell ref="B223:D223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5:D235"/>
    <mergeCell ref="B236:D236"/>
    <mergeCell ref="B237:D237"/>
    <mergeCell ref="B238:D238"/>
    <mergeCell ref="B240:D240"/>
    <mergeCell ref="B241:D241"/>
    <mergeCell ref="B242:D242"/>
    <mergeCell ref="B243:D243"/>
    <mergeCell ref="B245:D245"/>
    <mergeCell ref="B246:D246"/>
    <mergeCell ref="B247:D247"/>
    <mergeCell ref="B248:D248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1:L261"/>
    <mergeCell ref="B263:D263"/>
    <mergeCell ref="B264:D264"/>
    <mergeCell ref="B265:D265"/>
    <mergeCell ref="B266:D266"/>
    <mergeCell ref="B268:D268"/>
    <mergeCell ref="B269:D269"/>
    <mergeCell ref="B270:D270"/>
    <mergeCell ref="B271:D271"/>
    <mergeCell ref="B273:D273"/>
    <mergeCell ref="B274:D274"/>
    <mergeCell ref="B275:D275"/>
    <mergeCell ref="B276:D276"/>
    <mergeCell ref="B281:D281"/>
    <mergeCell ref="B282:D282"/>
    <mergeCell ref="B283:D283"/>
    <mergeCell ref="B284:D284"/>
    <mergeCell ref="B286:D286"/>
    <mergeCell ref="B287:D287"/>
    <mergeCell ref="B288:D288"/>
    <mergeCell ref="B289:D289"/>
    <mergeCell ref="B291:D291"/>
    <mergeCell ref="B292:D292"/>
    <mergeCell ref="B293:D293"/>
    <mergeCell ref="B294:D294"/>
    <mergeCell ref="B279:L279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H82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385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L82</f>
        <v>0</v>
      </c>
      <c r="K11" s="1"/>
      <c r="L11" s="1"/>
      <c r="M11" s="12"/>
      <c r="N11" s="2"/>
      <c r="O11" s="2"/>
      <c r="P11" s="2"/>
      <c r="Q11" s="43">
        <f>IF(SUM(K20)&gt;0,ROUND(SUM(S20)/SUM(K20)-1,8),0)</f>
        <v>0</v>
      </c>
      <c r="R11" s="27">
        <f>AVERAGE(J81)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9</v>
      </c>
      <c r="C20" s="1"/>
      <c r="D20" s="1"/>
      <c r="E20" s="47" t="s">
        <v>100</v>
      </c>
      <c r="F20" s="1"/>
      <c r="G20" s="1"/>
      <c r="H20" s="1"/>
      <c r="I20" s="1"/>
      <c r="J20" s="1"/>
      <c r="K20" s="48">
        <f>H82</f>
        <v>0</v>
      </c>
      <c r="L20" s="48">
        <f>L82</f>
        <v>0</v>
      </c>
      <c r="M20" s="12"/>
      <c r="N20" s="2"/>
      <c r="O20" s="2"/>
      <c r="P20" s="2"/>
      <c r="Q20" s="2"/>
      <c r="S20" s="27">
        <f>S81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4" t="s">
        <v>43</v>
      </c>
      <c r="C24" s="44" t="s">
        <v>39</v>
      </c>
      <c r="D24" s="44" t="s">
        <v>44</v>
      </c>
      <c r="E24" s="44" t="s">
        <v>40</v>
      </c>
      <c r="F24" s="44" t="s">
        <v>45</v>
      </c>
      <c r="G24" s="45" t="s">
        <v>46</v>
      </c>
      <c r="H24" s="22" t="s">
        <v>47</v>
      </c>
      <c r="I24" s="22" t="s">
        <v>48</v>
      </c>
      <c r="J24" s="22" t="s">
        <v>17</v>
      </c>
      <c r="K24" s="4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9" t="s">
        <v>311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 ht="12.75">
      <c r="A26" s="9"/>
      <c r="B26" s="51">
        <v>1</v>
      </c>
      <c r="C26" s="52" t="s">
        <v>386</v>
      </c>
      <c r="D26" s="52">
        <v>1</v>
      </c>
      <c r="E26" s="52" t="s">
        <v>387</v>
      </c>
      <c r="F26" s="52" t="s">
        <v>7</v>
      </c>
      <c r="G26" s="53" t="s">
        <v>302</v>
      </c>
      <c r="H26" s="54">
        <v>4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8" t="s">
        <v>54</v>
      </c>
      <c r="C27" s="1"/>
      <c r="D27" s="1"/>
      <c r="E27" s="59" t="s">
        <v>388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 ht="12.75">
      <c r="A28" s="9"/>
      <c r="B28" s="58" t="s">
        <v>56</v>
      </c>
      <c r="C28" s="1"/>
      <c r="D28" s="1"/>
      <c r="E28" s="59" t="s">
        <v>389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 ht="12.75">
      <c r="A29" s="9"/>
      <c r="B29" s="58" t="s">
        <v>57</v>
      </c>
      <c r="C29" s="1"/>
      <c r="D29" s="1"/>
      <c r="E29" s="59" t="s">
        <v>390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 ht="12.75">
      <c r="A30" s="9"/>
      <c r="B30" s="60" t="s">
        <v>59</v>
      </c>
      <c r="C30" s="31"/>
      <c r="D30" s="31"/>
      <c r="E30" s="61" t="s">
        <v>60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ht="12.75">
      <c r="A31" s="9"/>
      <c r="B31" s="51">
        <v>2</v>
      </c>
      <c r="C31" s="52" t="s">
        <v>386</v>
      </c>
      <c r="D31" s="52">
        <v>2</v>
      </c>
      <c r="E31" s="52" t="s">
        <v>387</v>
      </c>
      <c r="F31" s="52" t="s">
        <v>7</v>
      </c>
      <c r="G31" s="53" t="s">
        <v>302</v>
      </c>
      <c r="H31" s="63">
        <v>3</v>
      </c>
      <c r="I31" s="37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8" t="s">
        <v>54</v>
      </c>
      <c r="C32" s="1"/>
      <c r="D32" s="1"/>
      <c r="E32" s="59" t="s">
        <v>391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ht="12.75">
      <c r="A33" s="9"/>
      <c r="B33" s="58" t="s">
        <v>56</v>
      </c>
      <c r="C33" s="1"/>
      <c r="D33" s="1"/>
      <c r="E33" s="59" t="s">
        <v>392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57</v>
      </c>
      <c r="C34" s="1"/>
      <c r="D34" s="1"/>
      <c r="E34" s="59" t="s">
        <v>390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 ht="12.75">
      <c r="A35" s="9"/>
      <c r="B35" s="60" t="s">
        <v>59</v>
      </c>
      <c r="C35" s="31"/>
      <c r="D35" s="31"/>
      <c r="E35" s="61" t="s">
        <v>60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 ht="12.75">
      <c r="A36" s="9"/>
      <c r="B36" s="51">
        <v>3</v>
      </c>
      <c r="C36" s="52" t="s">
        <v>393</v>
      </c>
      <c r="D36" s="52" t="s">
        <v>7</v>
      </c>
      <c r="E36" s="52" t="s">
        <v>394</v>
      </c>
      <c r="F36" s="52" t="s">
        <v>7</v>
      </c>
      <c r="G36" s="53" t="s">
        <v>302</v>
      </c>
      <c r="H36" s="63">
        <v>35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8" t="s">
        <v>54</v>
      </c>
      <c r="C37" s="1"/>
      <c r="D37" s="1"/>
      <c r="E37" s="59" t="s">
        <v>7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ht="12.75">
      <c r="A38" s="9"/>
      <c r="B38" s="58" t="s">
        <v>56</v>
      </c>
      <c r="C38" s="1"/>
      <c r="D38" s="1"/>
      <c r="E38" s="59" t="s">
        <v>395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8" t="s">
        <v>57</v>
      </c>
      <c r="C39" s="1"/>
      <c r="D39" s="1"/>
      <c r="E39" s="59" t="s">
        <v>396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 ht="12.75">
      <c r="A40" s="9"/>
      <c r="B40" s="60" t="s">
        <v>59</v>
      </c>
      <c r="C40" s="31"/>
      <c r="D40" s="31"/>
      <c r="E40" s="61" t="s">
        <v>60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ht="12.75">
      <c r="A41" s="9"/>
      <c r="B41" s="51">
        <v>4</v>
      </c>
      <c r="C41" s="52" t="s">
        <v>336</v>
      </c>
      <c r="D41" s="52" t="s">
        <v>7</v>
      </c>
      <c r="E41" s="52" t="s">
        <v>337</v>
      </c>
      <c r="F41" s="52" t="s">
        <v>7</v>
      </c>
      <c r="G41" s="53" t="s">
        <v>302</v>
      </c>
      <c r="H41" s="63">
        <v>35</v>
      </c>
      <c r="I41" s="37">
        <f>ROUND(0,2)</f>
        <v>0</v>
      </c>
      <c r="J41" s="64">
        <f>ROUND(I41*H41,2)</f>
        <v>0</v>
      </c>
      <c r="K41" s="65">
        <v>0.20999999999999999</v>
      </c>
      <c r="L41" s="66">
        <f>IF(ISNUMBER(K41),ROUND(J41*(K41+1),2),0)</f>
        <v>0</v>
      </c>
      <c r="M41" s="12"/>
      <c r="N41" s="2"/>
      <c r="O41" s="2"/>
      <c r="P41" s="2"/>
      <c r="Q41" s="43">
        <f>IF(ISNUMBER(K41),IF(H41&gt;0,IF(I41&gt;0,J41,0),0),0)</f>
        <v>0</v>
      </c>
      <c r="R41" s="27">
        <f>IF(ISNUMBER(K41)=FALSE,J41,0)</f>
        <v>0</v>
      </c>
    </row>
    <row r="42" ht="12.75">
      <c r="A42" s="9"/>
      <c r="B42" s="58" t="s">
        <v>54</v>
      </c>
      <c r="C42" s="1"/>
      <c r="D42" s="1"/>
      <c r="E42" s="59" t="s">
        <v>7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ht="12.75">
      <c r="A43" s="9"/>
      <c r="B43" s="58" t="s">
        <v>56</v>
      </c>
      <c r="C43" s="1"/>
      <c r="D43" s="1"/>
      <c r="E43" s="59" t="s">
        <v>397</v>
      </c>
      <c r="F43" s="1"/>
      <c r="G43" s="1"/>
      <c r="H43" s="50"/>
      <c r="I43" s="1"/>
      <c r="J43" s="50"/>
      <c r="K43" s="1"/>
      <c r="L43" s="1"/>
      <c r="M43" s="12"/>
      <c r="N43" s="2"/>
      <c r="O43" s="2"/>
      <c r="P43" s="2"/>
      <c r="Q43" s="2"/>
    </row>
    <row r="44" ht="12.75">
      <c r="A44" s="9"/>
      <c r="B44" s="58" t="s">
        <v>57</v>
      </c>
      <c r="C44" s="1"/>
      <c r="D44" s="1"/>
      <c r="E44" s="59" t="s">
        <v>398</v>
      </c>
      <c r="F44" s="1"/>
      <c r="G44" s="1"/>
      <c r="H44" s="50"/>
      <c r="I44" s="1"/>
      <c r="J44" s="50"/>
      <c r="K44" s="1"/>
      <c r="L44" s="1"/>
      <c r="M44" s="12"/>
      <c r="N44" s="2"/>
      <c r="O44" s="2"/>
      <c r="P44" s="2"/>
      <c r="Q44" s="2"/>
    </row>
    <row r="45" thickBot="1" ht="12.75">
      <c r="A45" s="9"/>
      <c r="B45" s="60" t="s">
        <v>59</v>
      </c>
      <c r="C45" s="31"/>
      <c r="D45" s="31"/>
      <c r="E45" s="61" t="s">
        <v>60</v>
      </c>
      <c r="F45" s="31"/>
      <c r="G45" s="31"/>
      <c r="H45" s="62"/>
      <c r="I45" s="31"/>
      <c r="J45" s="62"/>
      <c r="K45" s="31"/>
      <c r="L45" s="31"/>
      <c r="M45" s="12"/>
      <c r="N45" s="2"/>
      <c r="O45" s="2"/>
      <c r="P45" s="2"/>
      <c r="Q45" s="2"/>
    </row>
    <row r="46" thickTop="1" ht="12.75">
      <c r="A46" s="9"/>
      <c r="B46" s="51">
        <v>5</v>
      </c>
      <c r="C46" s="52" t="s">
        <v>399</v>
      </c>
      <c r="D46" s="52" t="s">
        <v>7</v>
      </c>
      <c r="E46" s="52" t="s">
        <v>400</v>
      </c>
      <c r="F46" s="52" t="s">
        <v>7</v>
      </c>
      <c r="G46" s="53" t="s">
        <v>401</v>
      </c>
      <c r="H46" s="63">
        <v>6300</v>
      </c>
      <c r="I46" s="37">
        <f>ROUND(0,2)</f>
        <v>0</v>
      </c>
      <c r="J46" s="64">
        <f>ROUND(I46*H46,2)</f>
        <v>0</v>
      </c>
      <c r="K46" s="65">
        <v>0.20999999999999999</v>
      </c>
      <c r="L46" s="66">
        <f>IF(ISNUMBER(K46),ROUND(J46*(K46+1),2),0)</f>
        <v>0</v>
      </c>
      <c r="M46" s="12"/>
      <c r="N46" s="2"/>
      <c r="O46" s="2"/>
      <c r="P46" s="2"/>
      <c r="Q46" s="43">
        <f>IF(ISNUMBER(K46),IF(H46&gt;0,IF(I46&gt;0,J46,0),0),0)</f>
        <v>0</v>
      </c>
      <c r="R46" s="27">
        <f>IF(ISNUMBER(K46)=FALSE,J46,0)</f>
        <v>0</v>
      </c>
    </row>
    <row r="47" ht="12.75">
      <c r="A47" s="9"/>
      <c r="B47" s="58" t="s">
        <v>54</v>
      </c>
      <c r="C47" s="1"/>
      <c r="D47" s="1"/>
      <c r="E47" s="59" t="s">
        <v>7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ht="12.75">
      <c r="A48" s="9"/>
      <c r="B48" s="58" t="s">
        <v>56</v>
      </c>
      <c r="C48" s="1"/>
      <c r="D48" s="1"/>
      <c r="E48" s="59" t="s">
        <v>402</v>
      </c>
      <c r="F48" s="1"/>
      <c r="G48" s="1"/>
      <c r="H48" s="50"/>
      <c r="I48" s="1"/>
      <c r="J48" s="50"/>
      <c r="K48" s="1"/>
      <c r="L48" s="1"/>
      <c r="M48" s="12"/>
      <c r="N48" s="2"/>
      <c r="O48" s="2"/>
      <c r="P48" s="2"/>
      <c r="Q48" s="2"/>
    </row>
    <row r="49" ht="12.75">
      <c r="A49" s="9"/>
      <c r="B49" s="58" t="s">
        <v>57</v>
      </c>
      <c r="C49" s="1"/>
      <c r="D49" s="1"/>
      <c r="E49" s="59" t="s">
        <v>403</v>
      </c>
      <c r="F49" s="1"/>
      <c r="G49" s="1"/>
      <c r="H49" s="50"/>
      <c r="I49" s="1"/>
      <c r="J49" s="50"/>
      <c r="K49" s="1"/>
      <c r="L49" s="1"/>
      <c r="M49" s="12"/>
      <c r="N49" s="2"/>
      <c r="O49" s="2"/>
      <c r="P49" s="2"/>
      <c r="Q49" s="2"/>
    </row>
    <row r="50" thickBot="1" ht="12.75">
      <c r="A50" s="9"/>
      <c r="B50" s="60" t="s">
        <v>59</v>
      </c>
      <c r="C50" s="31"/>
      <c r="D50" s="31"/>
      <c r="E50" s="61" t="s">
        <v>60</v>
      </c>
      <c r="F50" s="31"/>
      <c r="G50" s="31"/>
      <c r="H50" s="62"/>
      <c r="I50" s="31"/>
      <c r="J50" s="62"/>
      <c r="K50" s="31"/>
      <c r="L50" s="31"/>
      <c r="M50" s="12"/>
      <c r="N50" s="2"/>
      <c r="O50" s="2"/>
      <c r="P50" s="2"/>
      <c r="Q50" s="2"/>
    </row>
    <row r="51" thickTop="1" ht="12.75">
      <c r="A51" s="9"/>
      <c r="B51" s="51">
        <v>6</v>
      </c>
      <c r="C51" s="52" t="s">
        <v>404</v>
      </c>
      <c r="D51" s="52" t="s">
        <v>7</v>
      </c>
      <c r="E51" s="52" t="s">
        <v>405</v>
      </c>
      <c r="F51" s="52" t="s">
        <v>7</v>
      </c>
      <c r="G51" s="53" t="s">
        <v>302</v>
      </c>
      <c r="H51" s="63">
        <v>2</v>
      </c>
      <c r="I51" s="37">
        <f>ROUND(0,2)</f>
        <v>0</v>
      </c>
      <c r="J51" s="64">
        <f>ROUND(I51*H51,2)</f>
        <v>0</v>
      </c>
      <c r="K51" s="65">
        <v>0.20999999999999999</v>
      </c>
      <c r="L51" s="66">
        <f>IF(ISNUMBER(K51),ROUND(J51*(K51+1),2),0)</f>
        <v>0</v>
      </c>
      <c r="M51" s="12"/>
      <c r="N51" s="2"/>
      <c r="O51" s="2"/>
      <c r="P51" s="2"/>
      <c r="Q51" s="43">
        <f>IF(ISNUMBER(K51),IF(H51&gt;0,IF(I51&gt;0,J51,0),0),0)</f>
        <v>0</v>
      </c>
      <c r="R51" s="27">
        <f>IF(ISNUMBER(K51)=FALSE,J51,0)</f>
        <v>0</v>
      </c>
    </row>
    <row r="52" ht="12.75">
      <c r="A52" s="9"/>
      <c r="B52" s="58" t="s">
        <v>54</v>
      </c>
      <c r="C52" s="1"/>
      <c r="D52" s="1"/>
      <c r="E52" s="59" t="s">
        <v>406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ht="12.75">
      <c r="A53" s="9"/>
      <c r="B53" s="58" t="s">
        <v>56</v>
      </c>
      <c r="C53" s="1"/>
      <c r="D53" s="1"/>
      <c r="E53" s="59" t="s">
        <v>356</v>
      </c>
      <c r="F53" s="1"/>
      <c r="G53" s="1"/>
      <c r="H53" s="50"/>
      <c r="I53" s="1"/>
      <c r="J53" s="50"/>
      <c r="K53" s="1"/>
      <c r="L53" s="1"/>
      <c r="M53" s="12"/>
      <c r="N53" s="2"/>
      <c r="O53" s="2"/>
      <c r="P53" s="2"/>
      <c r="Q53" s="2"/>
    </row>
    <row r="54" ht="12.75">
      <c r="A54" s="9"/>
      <c r="B54" s="58" t="s">
        <v>57</v>
      </c>
      <c r="C54" s="1"/>
      <c r="D54" s="1"/>
      <c r="E54" s="59" t="s">
        <v>407</v>
      </c>
      <c r="F54" s="1"/>
      <c r="G54" s="1"/>
      <c r="H54" s="50"/>
      <c r="I54" s="1"/>
      <c r="J54" s="50"/>
      <c r="K54" s="1"/>
      <c r="L54" s="1"/>
      <c r="M54" s="12"/>
      <c r="N54" s="2"/>
      <c r="O54" s="2"/>
      <c r="P54" s="2"/>
      <c r="Q54" s="2"/>
    </row>
    <row r="55" thickBot="1" ht="12.75">
      <c r="A55" s="9"/>
      <c r="B55" s="60" t="s">
        <v>59</v>
      </c>
      <c r="C55" s="31"/>
      <c r="D55" s="31"/>
      <c r="E55" s="61" t="s">
        <v>60</v>
      </c>
      <c r="F55" s="31"/>
      <c r="G55" s="31"/>
      <c r="H55" s="62"/>
      <c r="I55" s="31"/>
      <c r="J55" s="62"/>
      <c r="K55" s="31"/>
      <c r="L55" s="31"/>
      <c r="M55" s="12"/>
      <c r="N55" s="2"/>
      <c r="O55" s="2"/>
      <c r="P55" s="2"/>
      <c r="Q55" s="2"/>
    </row>
    <row r="56" thickTop="1" ht="12.75">
      <c r="A56" s="9"/>
      <c r="B56" s="51">
        <v>7</v>
      </c>
      <c r="C56" s="52" t="s">
        <v>408</v>
      </c>
      <c r="D56" s="52" t="s">
        <v>7</v>
      </c>
      <c r="E56" s="52" t="s">
        <v>409</v>
      </c>
      <c r="F56" s="52" t="s">
        <v>7</v>
      </c>
      <c r="G56" s="53" t="s">
        <v>302</v>
      </c>
      <c r="H56" s="63">
        <v>2</v>
      </c>
      <c r="I56" s="37">
        <f>ROUND(0,2)</f>
        <v>0</v>
      </c>
      <c r="J56" s="64">
        <f>ROUND(I56*H56,2)</f>
        <v>0</v>
      </c>
      <c r="K56" s="65">
        <v>0.20999999999999999</v>
      </c>
      <c r="L56" s="66">
        <f>IF(ISNUMBER(K56),ROUND(J56*(K56+1),2),0)</f>
        <v>0</v>
      </c>
      <c r="M56" s="12"/>
      <c r="N56" s="2"/>
      <c r="O56" s="2"/>
      <c r="P56" s="2"/>
      <c r="Q56" s="43">
        <f>IF(ISNUMBER(K56),IF(H56&gt;0,IF(I56&gt;0,J56,0),0),0)</f>
        <v>0</v>
      </c>
      <c r="R56" s="27">
        <f>IF(ISNUMBER(K56)=FALSE,J56,0)</f>
        <v>0</v>
      </c>
    </row>
    <row r="57" ht="12.75">
      <c r="A57" s="9"/>
      <c r="B57" s="58" t="s">
        <v>54</v>
      </c>
      <c r="C57" s="1"/>
      <c r="D57" s="1"/>
      <c r="E57" s="59" t="s">
        <v>7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ht="12.75">
      <c r="A58" s="9"/>
      <c r="B58" s="58" t="s">
        <v>56</v>
      </c>
      <c r="C58" s="1"/>
      <c r="D58" s="1"/>
      <c r="E58" s="59" t="s">
        <v>410</v>
      </c>
      <c r="F58" s="1"/>
      <c r="G58" s="1"/>
      <c r="H58" s="50"/>
      <c r="I58" s="1"/>
      <c r="J58" s="50"/>
      <c r="K58" s="1"/>
      <c r="L58" s="1"/>
      <c r="M58" s="12"/>
      <c r="N58" s="2"/>
      <c r="O58" s="2"/>
      <c r="P58" s="2"/>
      <c r="Q58" s="2"/>
    </row>
    <row r="59" ht="12.75">
      <c r="A59" s="9"/>
      <c r="B59" s="58" t="s">
        <v>57</v>
      </c>
      <c r="C59" s="1"/>
      <c r="D59" s="1"/>
      <c r="E59" s="59" t="s">
        <v>411</v>
      </c>
      <c r="F59" s="1"/>
      <c r="G59" s="1"/>
      <c r="H59" s="50"/>
      <c r="I59" s="1"/>
      <c r="J59" s="50"/>
      <c r="K59" s="1"/>
      <c r="L59" s="1"/>
      <c r="M59" s="12"/>
      <c r="N59" s="2"/>
      <c r="O59" s="2"/>
      <c r="P59" s="2"/>
      <c r="Q59" s="2"/>
    </row>
    <row r="60" thickBot="1" ht="12.75">
      <c r="A60" s="9"/>
      <c r="B60" s="60" t="s">
        <v>59</v>
      </c>
      <c r="C60" s="31"/>
      <c r="D60" s="31"/>
      <c r="E60" s="61" t="s">
        <v>60</v>
      </c>
      <c r="F60" s="31"/>
      <c r="G60" s="31"/>
      <c r="H60" s="62"/>
      <c r="I60" s="31"/>
      <c r="J60" s="62"/>
      <c r="K60" s="31"/>
      <c r="L60" s="31"/>
      <c r="M60" s="12"/>
      <c r="N60" s="2"/>
      <c r="O60" s="2"/>
      <c r="P60" s="2"/>
      <c r="Q60" s="2"/>
    </row>
    <row r="61" thickTop="1" ht="12.75">
      <c r="A61" s="9"/>
      <c r="B61" s="51">
        <v>8</v>
      </c>
      <c r="C61" s="52" t="s">
        <v>412</v>
      </c>
      <c r="D61" s="52" t="s">
        <v>7</v>
      </c>
      <c r="E61" s="52" t="s">
        <v>413</v>
      </c>
      <c r="F61" s="52" t="s">
        <v>7</v>
      </c>
      <c r="G61" s="53" t="s">
        <v>401</v>
      </c>
      <c r="H61" s="63">
        <v>360</v>
      </c>
      <c r="I61" s="37">
        <f>ROUND(0,2)</f>
        <v>0</v>
      </c>
      <c r="J61" s="64">
        <f>ROUND(I61*H61,2)</f>
        <v>0</v>
      </c>
      <c r="K61" s="65">
        <v>0.20999999999999999</v>
      </c>
      <c r="L61" s="66">
        <f>IF(ISNUMBER(K61),ROUND(J61*(K61+1),2),0)</f>
        <v>0</v>
      </c>
      <c r="M61" s="12"/>
      <c r="N61" s="2"/>
      <c r="O61" s="2"/>
      <c r="P61" s="2"/>
      <c r="Q61" s="43">
        <f>IF(ISNUMBER(K61),IF(H61&gt;0,IF(I61&gt;0,J61,0),0),0)</f>
        <v>0</v>
      </c>
      <c r="R61" s="27">
        <f>IF(ISNUMBER(K61)=FALSE,J61,0)</f>
        <v>0</v>
      </c>
    </row>
    <row r="62" ht="12.75">
      <c r="A62" s="9"/>
      <c r="B62" s="58" t="s">
        <v>54</v>
      </c>
      <c r="C62" s="1"/>
      <c r="D62" s="1"/>
      <c r="E62" s="59" t="s">
        <v>7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ht="12.75">
      <c r="A63" s="9"/>
      <c r="B63" s="58" t="s">
        <v>56</v>
      </c>
      <c r="C63" s="1"/>
      <c r="D63" s="1"/>
      <c r="E63" s="59" t="s">
        <v>414</v>
      </c>
      <c r="F63" s="1"/>
      <c r="G63" s="1"/>
      <c r="H63" s="50"/>
      <c r="I63" s="1"/>
      <c r="J63" s="50"/>
      <c r="K63" s="1"/>
      <c r="L63" s="1"/>
      <c r="M63" s="12"/>
      <c r="N63" s="2"/>
      <c r="O63" s="2"/>
      <c r="P63" s="2"/>
      <c r="Q63" s="2"/>
    </row>
    <row r="64" ht="12.75">
      <c r="A64" s="9"/>
      <c r="B64" s="58" t="s">
        <v>57</v>
      </c>
      <c r="C64" s="1"/>
      <c r="D64" s="1"/>
      <c r="E64" s="59" t="s">
        <v>415</v>
      </c>
      <c r="F64" s="1"/>
      <c r="G64" s="1"/>
      <c r="H64" s="50"/>
      <c r="I64" s="1"/>
      <c r="J64" s="50"/>
      <c r="K64" s="1"/>
      <c r="L64" s="1"/>
      <c r="M64" s="12"/>
      <c r="N64" s="2"/>
      <c r="O64" s="2"/>
      <c r="P64" s="2"/>
      <c r="Q64" s="2"/>
    </row>
    <row r="65" thickBot="1" ht="12.75">
      <c r="A65" s="9"/>
      <c r="B65" s="60" t="s">
        <v>59</v>
      </c>
      <c r="C65" s="31"/>
      <c r="D65" s="31"/>
      <c r="E65" s="61" t="s">
        <v>60</v>
      </c>
      <c r="F65" s="31"/>
      <c r="G65" s="31"/>
      <c r="H65" s="62"/>
      <c r="I65" s="31"/>
      <c r="J65" s="62"/>
      <c r="K65" s="31"/>
      <c r="L65" s="31"/>
      <c r="M65" s="12"/>
      <c r="N65" s="2"/>
      <c r="O65" s="2"/>
      <c r="P65" s="2"/>
      <c r="Q65" s="2"/>
    </row>
    <row r="66" thickTop="1" ht="12.75">
      <c r="A66" s="9"/>
      <c r="B66" s="51">
        <v>9</v>
      </c>
      <c r="C66" s="52" t="s">
        <v>416</v>
      </c>
      <c r="D66" s="52" t="s">
        <v>7</v>
      </c>
      <c r="E66" s="52" t="s">
        <v>417</v>
      </c>
      <c r="F66" s="52" t="s">
        <v>7</v>
      </c>
      <c r="G66" s="53" t="s">
        <v>302</v>
      </c>
      <c r="H66" s="63">
        <v>2</v>
      </c>
      <c r="I66" s="37">
        <f>ROUND(0,2)</f>
        <v>0</v>
      </c>
      <c r="J66" s="64">
        <f>ROUND(I66*H66,2)</f>
        <v>0</v>
      </c>
      <c r="K66" s="65">
        <v>0.20999999999999999</v>
      </c>
      <c r="L66" s="66">
        <f>IF(ISNUMBER(K66),ROUND(J66*(K66+1),2),0)</f>
        <v>0</v>
      </c>
      <c r="M66" s="12"/>
      <c r="N66" s="2"/>
      <c r="O66" s="2"/>
      <c r="P66" s="2"/>
      <c r="Q66" s="43">
        <f>IF(ISNUMBER(K66),IF(H66&gt;0,IF(I66&gt;0,J66,0),0),0)</f>
        <v>0</v>
      </c>
      <c r="R66" s="27">
        <f>IF(ISNUMBER(K66)=FALSE,J66,0)</f>
        <v>0</v>
      </c>
    </row>
    <row r="67" ht="12.75">
      <c r="A67" s="9"/>
      <c r="B67" s="58" t="s">
        <v>54</v>
      </c>
      <c r="C67" s="1"/>
      <c r="D67" s="1"/>
      <c r="E67" s="59" t="s">
        <v>418</v>
      </c>
      <c r="F67" s="1"/>
      <c r="G67" s="1"/>
      <c r="H67" s="50"/>
      <c r="I67" s="1"/>
      <c r="J67" s="50"/>
      <c r="K67" s="1"/>
      <c r="L67" s="1"/>
      <c r="M67" s="12"/>
      <c r="N67" s="2"/>
      <c r="O67" s="2"/>
      <c r="P67" s="2"/>
      <c r="Q67" s="2"/>
    </row>
    <row r="68" ht="12.75">
      <c r="A68" s="9"/>
      <c r="B68" s="58" t="s">
        <v>56</v>
      </c>
      <c r="C68" s="1"/>
      <c r="D68" s="1"/>
      <c r="E68" s="59" t="s">
        <v>356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ht="12.75">
      <c r="A69" s="9"/>
      <c r="B69" s="58" t="s">
        <v>57</v>
      </c>
      <c r="C69" s="1"/>
      <c r="D69" s="1"/>
      <c r="E69" s="59" t="s">
        <v>419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thickBot="1" ht="12.75">
      <c r="A70" s="9"/>
      <c r="B70" s="60" t="s">
        <v>59</v>
      </c>
      <c r="C70" s="31"/>
      <c r="D70" s="31"/>
      <c r="E70" s="61" t="s">
        <v>60</v>
      </c>
      <c r="F70" s="31"/>
      <c r="G70" s="31"/>
      <c r="H70" s="62"/>
      <c r="I70" s="31"/>
      <c r="J70" s="62"/>
      <c r="K70" s="31"/>
      <c r="L70" s="31"/>
      <c r="M70" s="12"/>
      <c r="N70" s="2"/>
      <c r="O70" s="2"/>
      <c r="P70" s="2"/>
      <c r="Q70" s="2"/>
    </row>
    <row r="71" thickTop="1" ht="12.75">
      <c r="A71" s="9"/>
      <c r="B71" s="51">
        <v>10</v>
      </c>
      <c r="C71" s="52" t="s">
        <v>420</v>
      </c>
      <c r="D71" s="52" t="s">
        <v>7</v>
      </c>
      <c r="E71" s="52" t="s">
        <v>421</v>
      </c>
      <c r="F71" s="52" t="s">
        <v>7</v>
      </c>
      <c r="G71" s="53" t="s">
        <v>302</v>
      </c>
      <c r="H71" s="63">
        <v>2</v>
      </c>
      <c r="I71" s="37">
        <f>ROUND(0,2)</f>
        <v>0</v>
      </c>
      <c r="J71" s="64">
        <f>ROUND(I71*H71,2)</f>
        <v>0</v>
      </c>
      <c r="K71" s="65">
        <v>0.20999999999999999</v>
      </c>
      <c r="L71" s="66">
        <f>IF(ISNUMBER(K71),ROUND(J71*(K71+1),2),0)</f>
        <v>0</v>
      </c>
      <c r="M71" s="12"/>
      <c r="N71" s="2"/>
      <c r="O71" s="2"/>
      <c r="P71" s="2"/>
      <c r="Q71" s="43">
        <f>IF(ISNUMBER(K71),IF(H71&gt;0,IF(I71&gt;0,J71,0),0),0)</f>
        <v>0</v>
      </c>
      <c r="R71" s="27">
        <f>IF(ISNUMBER(K71)=FALSE,J71,0)</f>
        <v>0</v>
      </c>
    </row>
    <row r="72" ht="12.75">
      <c r="A72" s="9"/>
      <c r="B72" s="58" t="s">
        <v>54</v>
      </c>
      <c r="C72" s="1"/>
      <c r="D72" s="1"/>
      <c r="E72" s="59" t="s">
        <v>7</v>
      </c>
      <c r="F72" s="1"/>
      <c r="G72" s="1"/>
      <c r="H72" s="50"/>
      <c r="I72" s="1"/>
      <c r="J72" s="50"/>
      <c r="K72" s="1"/>
      <c r="L72" s="1"/>
      <c r="M72" s="12"/>
      <c r="N72" s="2"/>
      <c r="O72" s="2"/>
      <c r="P72" s="2"/>
      <c r="Q72" s="2"/>
    </row>
    <row r="73" ht="12.75">
      <c r="A73" s="9"/>
      <c r="B73" s="58" t="s">
        <v>56</v>
      </c>
      <c r="C73" s="1"/>
      <c r="D73" s="1"/>
      <c r="E73" s="59" t="s">
        <v>422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ht="12.75">
      <c r="A74" s="9"/>
      <c r="B74" s="58" t="s">
        <v>57</v>
      </c>
      <c r="C74" s="1"/>
      <c r="D74" s="1"/>
      <c r="E74" s="59" t="s">
        <v>411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thickBot="1" ht="12.75">
      <c r="A75" s="9"/>
      <c r="B75" s="60" t="s">
        <v>59</v>
      </c>
      <c r="C75" s="31"/>
      <c r="D75" s="31"/>
      <c r="E75" s="61" t="s">
        <v>60</v>
      </c>
      <c r="F75" s="31"/>
      <c r="G75" s="31"/>
      <c r="H75" s="62"/>
      <c r="I75" s="31"/>
      <c r="J75" s="62"/>
      <c r="K75" s="31"/>
      <c r="L75" s="31"/>
      <c r="M75" s="12"/>
      <c r="N75" s="2"/>
      <c r="O75" s="2"/>
      <c r="P75" s="2"/>
      <c r="Q75" s="2"/>
    </row>
    <row r="76" thickTop="1" ht="12.75">
      <c r="A76" s="9"/>
      <c r="B76" s="51">
        <v>11</v>
      </c>
      <c r="C76" s="52" t="s">
        <v>423</v>
      </c>
      <c r="D76" s="52" t="s">
        <v>7</v>
      </c>
      <c r="E76" s="52" t="s">
        <v>424</v>
      </c>
      <c r="F76" s="52" t="s">
        <v>7</v>
      </c>
      <c r="G76" s="53" t="s">
        <v>401</v>
      </c>
      <c r="H76" s="63">
        <v>360</v>
      </c>
      <c r="I76" s="37">
        <f>ROUND(0,2)</f>
        <v>0</v>
      </c>
      <c r="J76" s="64">
        <f>ROUND(I76*H76,2)</f>
        <v>0</v>
      </c>
      <c r="K76" s="65">
        <v>0.20999999999999999</v>
      </c>
      <c r="L76" s="66">
        <f>IF(ISNUMBER(K76),ROUND(J76*(K76+1),2),0)</f>
        <v>0</v>
      </c>
      <c r="M76" s="12"/>
      <c r="N76" s="2"/>
      <c r="O76" s="2"/>
      <c r="P76" s="2"/>
      <c r="Q76" s="43">
        <f>IF(ISNUMBER(K76),IF(H76&gt;0,IF(I76&gt;0,J76,0),0),0)</f>
        <v>0</v>
      </c>
      <c r="R76" s="27">
        <f>IF(ISNUMBER(K76)=FALSE,J76,0)</f>
        <v>0</v>
      </c>
    </row>
    <row r="77" ht="12.75">
      <c r="A77" s="9"/>
      <c r="B77" s="58" t="s">
        <v>54</v>
      </c>
      <c r="C77" s="1"/>
      <c r="D77" s="1"/>
      <c r="E77" s="59" t="s">
        <v>7</v>
      </c>
      <c r="F77" s="1"/>
      <c r="G77" s="1"/>
      <c r="H77" s="50"/>
      <c r="I77" s="1"/>
      <c r="J77" s="50"/>
      <c r="K77" s="1"/>
      <c r="L77" s="1"/>
      <c r="M77" s="12"/>
      <c r="N77" s="2"/>
      <c r="O77" s="2"/>
      <c r="P77" s="2"/>
      <c r="Q77" s="2"/>
    </row>
    <row r="78" ht="12.75">
      <c r="A78" s="9"/>
      <c r="B78" s="58" t="s">
        <v>56</v>
      </c>
      <c r="C78" s="1"/>
      <c r="D78" s="1"/>
      <c r="E78" s="59" t="s">
        <v>425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ht="12.75">
      <c r="A79" s="9"/>
      <c r="B79" s="58" t="s">
        <v>57</v>
      </c>
      <c r="C79" s="1"/>
      <c r="D79" s="1"/>
      <c r="E79" s="59" t="s">
        <v>415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thickBot="1" ht="12.75">
      <c r="A80" s="9"/>
      <c r="B80" s="60" t="s">
        <v>59</v>
      </c>
      <c r="C80" s="31"/>
      <c r="D80" s="31"/>
      <c r="E80" s="61" t="s">
        <v>60</v>
      </c>
      <c r="F80" s="31"/>
      <c r="G80" s="31"/>
      <c r="H80" s="62"/>
      <c r="I80" s="31"/>
      <c r="J80" s="62"/>
      <c r="K80" s="31"/>
      <c r="L80" s="31"/>
      <c r="M80" s="12"/>
      <c r="N80" s="2"/>
      <c r="O80" s="2"/>
      <c r="P80" s="2"/>
      <c r="Q80" s="2"/>
    </row>
    <row r="81" thickTop="1" thickBot="1" ht="25" customHeight="1">
      <c r="A81" s="9"/>
      <c r="B81" s="1"/>
      <c r="C81" s="67">
        <v>9</v>
      </c>
      <c r="D81" s="1"/>
      <c r="E81" s="67" t="s">
        <v>100</v>
      </c>
      <c r="F81" s="1"/>
      <c r="G81" s="68" t="s">
        <v>88</v>
      </c>
      <c r="H81" s="69">
        <f>J26+J31+J36+J41+J46+J51+J56+J61+J66+J71+J76</f>
        <v>0</v>
      </c>
      <c r="I81" s="68" t="s">
        <v>89</v>
      </c>
      <c r="J81" s="70">
        <f>(L81-H81)</f>
        <v>0</v>
      </c>
      <c r="K81" s="68" t="s">
        <v>90</v>
      </c>
      <c r="L81" s="71">
        <f>L26+L31+L36+L41+L46+L51+L56+L61+L66+L71+L76</f>
        <v>0</v>
      </c>
      <c r="M81" s="12"/>
      <c r="N81" s="2"/>
      <c r="O81" s="2"/>
      <c r="P81" s="2"/>
      <c r="Q81" s="43">
        <f>0+Q26+Q31+Q36+Q41+Q46+Q51+Q56+Q61+Q66+Q71+Q76</f>
        <v>0</v>
      </c>
      <c r="R81" s="27">
        <f>0+R26+R31+R36+R41+R46+R51+R56+R61+R66+R71+R76</f>
        <v>0</v>
      </c>
      <c r="S81" s="72">
        <f>Q81*(1+J81)+R81</f>
        <v>0</v>
      </c>
    </row>
    <row r="82" thickTop="1" thickBot="1" ht="25" customHeight="1">
      <c r="A82" s="9"/>
      <c r="B82" s="73"/>
      <c r="C82" s="73"/>
      <c r="D82" s="73"/>
      <c r="E82" s="73"/>
      <c r="F82" s="73"/>
      <c r="G82" s="74" t="s">
        <v>91</v>
      </c>
      <c r="H82" s="75">
        <f>J26+J31+J36+J41+J46+J51+J56+J61+J66+J71+J76</f>
        <v>0</v>
      </c>
      <c r="I82" s="74" t="s">
        <v>92</v>
      </c>
      <c r="J82" s="76">
        <f>0+J81</f>
        <v>0</v>
      </c>
      <c r="K82" s="74" t="s">
        <v>93</v>
      </c>
      <c r="L82" s="77">
        <f>L26+L31+L36+L41+L46+L51+L56+L61+L66+L71+L76</f>
        <v>0</v>
      </c>
      <c r="M82" s="12"/>
      <c r="N82" s="2"/>
      <c r="O82" s="2"/>
      <c r="P82" s="2"/>
      <c r="Q82" s="2"/>
    </row>
    <row r="83" ht="12.75">
      <c r="A83" s="13"/>
      <c r="B83" s="4"/>
      <c r="C83" s="4"/>
      <c r="D83" s="4"/>
      <c r="E83" s="4"/>
      <c r="F83" s="4"/>
      <c r="G83" s="4"/>
      <c r="H83" s="78"/>
      <c r="I83" s="4"/>
      <c r="J83" s="78"/>
      <c r="K83" s="4"/>
      <c r="L83" s="4"/>
      <c r="M83" s="14"/>
      <c r="N83" s="2"/>
      <c r="O83" s="2"/>
      <c r="P83" s="2"/>
      <c r="Q83" s="2"/>
    </row>
    <row r="84" ht="12.7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2"/>
      <c r="O84" s="2"/>
      <c r="P84" s="2"/>
      <c r="Q84" s="2"/>
    </row>
  </sheetData>
  <mergeCells count="59"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7:D67"/>
    <mergeCell ref="B68:D68"/>
    <mergeCell ref="B69:D69"/>
    <mergeCell ref="B70:D70"/>
    <mergeCell ref="B72:D72"/>
    <mergeCell ref="B73:D73"/>
    <mergeCell ref="B74:D74"/>
    <mergeCell ref="B75:D75"/>
    <mergeCell ref="B77:D77"/>
    <mergeCell ref="B78:D78"/>
    <mergeCell ref="B79:D79"/>
    <mergeCell ref="B80:D80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H37+H65+H88+H96+H109+H127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426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L37+L65+L88+L96+L109+L127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AVERAGE(J36,J64,J87,J95,J108,J126)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0</v>
      </c>
      <c r="C20" s="1"/>
      <c r="D20" s="1"/>
      <c r="E20" s="47" t="s">
        <v>41</v>
      </c>
      <c r="F20" s="1"/>
      <c r="G20" s="1"/>
      <c r="H20" s="1"/>
      <c r="I20" s="1"/>
      <c r="J20" s="1"/>
      <c r="K20" s="48">
        <f>H37</f>
        <v>0</v>
      </c>
      <c r="L20" s="48">
        <f>L37</f>
        <v>0</v>
      </c>
      <c r="M20" s="12"/>
      <c r="N20" s="2"/>
      <c r="O20" s="2"/>
      <c r="P20" s="2"/>
      <c r="Q20" s="2"/>
      <c r="S20" s="27">
        <f>S36</f>
        <v>0</v>
      </c>
    </row>
    <row r="21" ht="12.75">
      <c r="A21" s="9"/>
      <c r="B21" s="46">
        <v>1</v>
      </c>
      <c r="C21" s="1"/>
      <c r="D21" s="1"/>
      <c r="E21" s="47" t="s">
        <v>95</v>
      </c>
      <c r="F21" s="1"/>
      <c r="G21" s="1"/>
      <c r="H21" s="1"/>
      <c r="I21" s="1"/>
      <c r="J21" s="1"/>
      <c r="K21" s="48">
        <f>H65</f>
        <v>0</v>
      </c>
      <c r="L21" s="48">
        <f>L65</f>
        <v>0</v>
      </c>
      <c r="M21" s="12"/>
      <c r="N21" s="2"/>
      <c r="O21" s="2"/>
      <c r="P21" s="2"/>
      <c r="Q21" s="2"/>
      <c r="S21" s="27">
        <f>S64</f>
        <v>0</v>
      </c>
    </row>
    <row r="22" ht="12.75">
      <c r="A22" s="9"/>
      <c r="B22" s="46">
        <v>2</v>
      </c>
      <c r="C22" s="1"/>
      <c r="D22" s="1"/>
      <c r="E22" s="47" t="s">
        <v>427</v>
      </c>
      <c r="F22" s="1"/>
      <c r="G22" s="1"/>
      <c r="H22" s="1"/>
      <c r="I22" s="1"/>
      <c r="J22" s="1"/>
      <c r="K22" s="48">
        <f>H88</f>
        <v>0</v>
      </c>
      <c r="L22" s="48">
        <f>L88</f>
        <v>0</v>
      </c>
      <c r="M22" s="12"/>
      <c r="N22" s="2"/>
      <c r="O22" s="2"/>
      <c r="P22" s="2"/>
      <c r="Q22" s="2"/>
      <c r="S22" s="27">
        <f>S87</f>
        <v>0</v>
      </c>
    </row>
    <row r="23" ht="12.75">
      <c r="A23" s="9"/>
      <c r="B23" s="46">
        <v>3</v>
      </c>
      <c r="C23" s="1"/>
      <c r="D23" s="1"/>
      <c r="E23" s="47" t="s">
        <v>428</v>
      </c>
      <c r="F23" s="1"/>
      <c r="G23" s="1"/>
      <c r="H23" s="1"/>
      <c r="I23" s="1"/>
      <c r="J23" s="1"/>
      <c r="K23" s="48">
        <f>H96</f>
        <v>0</v>
      </c>
      <c r="L23" s="48">
        <f>L96</f>
        <v>0</v>
      </c>
      <c r="M23" s="12"/>
      <c r="N23" s="2"/>
      <c r="O23" s="2"/>
      <c r="P23" s="2"/>
      <c r="Q23" s="2"/>
      <c r="S23" s="27">
        <f>S95</f>
        <v>0</v>
      </c>
    </row>
    <row r="24" ht="12.75">
      <c r="A24" s="9"/>
      <c r="B24" s="46">
        <v>4</v>
      </c>
      <c r="C24" s="1"/>
      <c r="D24" s="1"/>
      <c r="E24" s="47" t="s">
        <v>97</v>
      </c>
      <c r="F24" s="1"/>
      <c r="G24" s="1"/>
      <c r="H24" s="1"/>
      <c r="I24" s="1"/>
      <c r="J24" s="1"/>
      <c r="K24" s="48">
        <f>H109</f>
        <v>0</v>
      </c>
      <c r="L24" s="48">
        <f>L109</f>
        <v>0</v>
      </c>
      <c r="M24" s="12"/>
      <c r="N24" s="2"/>
      <c r="O24" s="2"/>
      <c r="P24" s="2"/>
      <c r="Q24" s="2"/>
      <c r="S24" s="27">
        <f>S108</f>
        <v>0</v>
      </c>
    </row>
    <row r="25" ht="12.75">
      <c r="A25" s="9"/>
      <c r="B25" s="46">
        <v>8</v>
      </c>
      <c r="C25" s="1"/>
      <c r="D25" s="1"/>
      <c r="E25" s="47" t="s">
        <v>99</v>
      </c>
      <c r="F25" s="1"/>
      <c r="G25" s="1"/>
      <c r="H25" s="1"/>
      <c r="I25" s="1"/>
      <c r="J25" s="1"/>
      <c r="K25" s="48">
        <f>H127</f>
        <v>0</v>
      </c>
      <c r="L25" s="48">
        <f>L127</f>
        <v>0</v>
      </c>
      <c r="M25" s="79"/>
      <c r="N25" s="2"/>
      <c r="O25" s="2"/>
      <c r="P25" s="2"/>
      <c r="Q25" s="2"/>
      <c r="S25" s="27">
        <f>S126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8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4" t="s">
        <v>43</v>
      </c>
      <c r="C29" s="44" t="s">
        <v>39</v>
      </c>
      <c r="D29" s="44" t="s">
        <v>44</v>
      </c>
      <c r="E29" s="44" t="s">
        <v>40</v>
      </c>
      <c r="F29" s="44" t="s">
        <v>45</v>
      </c>
      <c r="G29" s="45" t="s">
        <v>46</v>
      </c>
      <c r="H29" s="22" t="s">
        <v>47</v>
      </c>
      <c r="I29" s="22" t="s">
        <v>48</v>
      </c>
      <c r="J29" s="22" t="s">
        <v>17</v>
      </c>
      <c r="K29" s="45" t="s">
        <v>49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9" t="s">
        <v>50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 ht="12.75">
      <c r="A31" s="9"/>
      <c r="B31" s="51">
        <v>1</v>
      </c>
      <c r="C31" s="52" t="s">
        <v>107</v>
      </c>
      <c r="D31" s="52">
        <v>1</v>
      </c>
      <c r="E31" s="52" t="s">
        <v>102</v>
      </c>
      <c r="F31" s="52" t="s">
        <v>7</v>
      </c>
      <c r="G31" s="53" t="s">
        <v>108</v>
      </c>
      <c r="H31" s="54">
        <v>1519.9400000000001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8" t="s">
        <v>54</v>
      </c>
      <c r="C32" s="1"/>
      <c r="D32" s="1"/>
      <c r="E32" s="59" t="s">
        <v>429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ht="12.75">
      <c r="A33" s="9"/>
      <c r="B33" s="58" t="s">
        <v>56</v>
      </c>
      <c r="C33" s="1"/>
      <c r="D33" s="1"/>
      <c r="E33" s="59" t="s">
        <v>430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57</v>
      </c>
      <c r="C34" s="1"/>
      <c r="D34" s="1"/>
      <c r="E34" s="59" t="s">
        <v>111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 ht="12.75">
      <c r="A35" s="9"/>
      <c r="B35" s="60" t="s">
        <v>59</v>
      </c>
      <c r="C35" s="31"/>
      <c r="D35" s="31"/>
      <c r="E35" s="61" t="s">
        <v>60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7">
        <v>0</v>
      </c>
      <c r="D36" s="1"/>
      <c r="E36" s="67" t="s">
        <v>41</v>
      </c>
      <c r="F36" s="1"/>
      <c r="G36" s="68" t="s">
        <v>88</v>
      </c>
      <c r="H36" s="69">
        <f>0+J31</f>
        <v>0</v>
      </c>
      <c r="I36" s="68" t="s">
        <v>89</v>
      </c>
      <c r="J36" s="70">
        <f>(L36-H36)</f>
        <v>0</v>
      </c>
      <c r="K36" s="68" t="s">
        <v>90</v>
      </c>
      <c r="L36" s="71">
        <f>0+L31</f>
        <v>0</v>
      </c>
      <c r="M36" s="12"/>
      <c r="N36" s="2"/>
      <c r="O36" s="2"/>
      <c r="P36" s="2"/>
      <c r="Q36" s="43">
        <f>0+Q31</f>
        <v>0</v>
      </c>
      <c r="R36" s="27">
        <f>0+R31</f>
        <v>0</v>
      </c>
      <c r="S36" s="72">
        <f>Q36*(1+J36)+R36</f>
        <v>0</v>
      </c>
    </row>
    <row r="37" thickTop="1" thickBot="1" ht="25" customHeight="1">
      <c r="A37" s="9"/>
      <c r="B37" s="73"/>
      <c r="C37" s="73"/>
      <c r="D37" s="73"/>
      <c r="E37" s="73"/>
      <c r="F37" s="73"/>
      <c r="G37" s="74" t="s">
        <v>91</v>
      </c>
      <c r="H37" s="75">
        <f>0+J31</f>
        <v>0</v>
      </c>
      <c r="I37" s="74" t="s">
        <v>92</v>
      </c>
      <c r="J37" s="76">
        <f>0+J36</f>
        <v>0</v>
      </c>
      <c r="K37" s="74" t="s">
        <v>93</v>
      </c>
      <c r="L37" s="77">
        <f>0+L31</f>
        <v>0</v>
      </c>
      <c r="M37" s="12"/>
      <c r="N37" s="2"/>
      <c r="O37" s="2"/>
      <c r="P37" s="2"/>
      <c r="Q37" s="2"/>
    </row>
    <row r="38" ht="40" customHeight="1">
      <c r="A38" s="9"/>
      <c r="B38" s="82" t="s">
        <v>117</v>
      </c>
      <c r="C38" s="1"/>
      <c r="D38" s="1"/>
      <c r="E38" s="1"/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1">
        <v>2</v>
      </c>
      <c r="C39" s="52" t="s">
        <v>146</v>
      </c>
      <c r="D39" s="52" t="s">
        <v>7</v>
      </c>
      <c r="E39" s="52" t="s">
        <v>147</v>
      </c>
      <c r="F39" s="52" t="s">
        <v>7</v>
      </c>
      <c r="G39" s="53" t="s">
        <v>103</v>
      </c>
      <c r="H39" s="54">
        <v>618.59000000000003</v>
      </c>
      <c r="I39" s="25">
        <f>ROUND(0,2)</f>
        <v>0</v>
      </c>
      <c r="J39" s="55">
        <f>ROUND(I39*H39,2)</f>
        <v>0</v>
      </c>
      <c r="K39" s="56">
        <v>0.20999999999999999</v>
      </c>
      <c r="L39" s="57">
        <f>IF(ISNUMBER(K39),ROUND(J39*(K39+1),2),0)</f>
        <v>0</v>
      </c>
      <c r="M39" s="12"/>
      <c r="N39" s="2"/>
      <c r="O39" s="2"/>
      <c r="P39" s="2"/>
      <c r="Q39" s="43">
        <f>IF(ISNUMBER(K39),IF(H39&gt;0,IF(I39&gt;0,J39,0),0),0)</f>
        <v>0</v>
      </c>
      <c r="R39" s="27">
        <f>IF(ISNUMBER(K39)=FALSE,J39,0)</f>
        <v>0</v>
      </c>
    </row>
    <row r="40" ht="12.75">
      <c r="A40" s="9"/>
      <c r="B40" s="58" t="s">
        <v>54</v>
      </c>
      <c r="C40" s="1"/>
      <c r="D40" s="1"/>
      <c r="E40" s="59" t="s">
        <v>431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ht="12.75">
      <c r="A41" s="9"/>
      <c r="B41" s="58" t="s">
        <v>56</v>
      </c>
      <c r="C41" s="1"/>
      <c r="D41" s="1"/>
      <c r="E41" s="59" t="s">
        <v>432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ht="12.75">
      <c r="A42" s="9"/>
      <c r="B42" s="58" t="s">
        <v>57</v>
      </c>
      <c r="C42" s="1"/>
      <c r="D42" s="1"/>
      <c r="E42" s="59" t="s">
        <v>150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thickBot="1" ht="12.75">
      <c r="A43" s="9"/>
      <c r="B43" s="60" t="s">
        <v>59</v>
      </c>
      <c r="C43" s="31"/>
      <c r="D43" s="31"/>
      <c r="E43" s="61" t="s">
        <v>60</v>
      </c>
      <c r="F43" s="31"/>
      <c r="G43" s="31"/>
      <c r="H43" s="62"/>
      <c r="I43" s="31"/>
      <c r="J43" s="62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1">
        <v>3</v>
      </c>
      <c r="C44" s="52" t="s">
        <v>433</v>
      </c>
      <c r="D44" s="52" t="s">
        <v>7</v>
      </c>
      <c r="E44" s="52" t="s">
        <v>434</v>
      </c>
      <c r="F44" s="52" t="s">
        <v>7</v>
      </c>
      <c r="G44" s="53" t="s">
        <v>103</v>
      </c>
      <c r="H44" s="63">
        <v>551.42399999999998</v>
      </c>
      <c r="I44" s="37">
        <f>ROUND(0,2)</f>
        <v>0</v>
      </c>
      <c r="J44" s="64">
        <f>ROUND(I44*H44,2)</f>
        <v>0</v>
      </c>
      <c r="K44" s="65">
        <v>0.20999999999999999</v>
      </c>
      <c r="L44" s="66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8" t="s">
        <v>54</v>
      </c>
      <c r="C45" s="1"/>
      <c r="D45" s="1"/>
      <c r="E45" s="59" t="s">
        <v>435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 ht="12.75">
      <c r="A46" s="9"/>
      <c r="B46" s="58" t="s">
        <v>56</v>
      </c>
      <c r="C46" s="1"/>
      <c r="D46" s="1"/>
      <c r="E46" s="59" t="s">
        <v>436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ht="12.75">
      <c r="A47" s="9"/>
      <c r="B47" s="58" t="s">
        <v>57</v>
      </c>
      <c r="C47" s="1"/>
      <c r="D47" s="1"/>
      <c r="E47" s="59" t="s">
        <v>437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 ht="12.75">
      <c r="A48" s="9"/>
      <c r="B48" s="60" t="s">
        <v>59</v>
      </c>
      <c r="C48" s="31"/>
      <c r="D48" s="31"/>
      <c r="E48" s="61" t="s">
        <v>60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 ht="12.75">
      <c r="A49" s="9"/>
      <c r="B49" s="51">
        <v>4</v>
      </c>
      <c r="C49" s="52" t="s">
        <v>155</v>
      </c>
      <c r="D49" s="52" t="s">
        <v>7</v>
      </c>
      <c r="E49" s="52" t="s">
        <v>156</v>
      </c>
      <c r="F49" s="52" t="s">
        <v>7</v>
      </c>
      <c r="G49" s="53" t="s">
        <v>103</v>
      </c>
      <c r="H49" s="63">
        <v>827.13599999999997</v>
      </c>
      <c r="I49" s="37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 ht="12.75">
      <c r="A50" s="9"/>
      <c r="B50" s="58" t="s">
        <v>54</v>
      </c>
      <c r="C50" s="1"/>
      <c r="D50" s="1"/>
      <c r="E50" s="59" t="s">
        <v>438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 ht="12.75">
      <c r="A51" s="9"/>
      <c r="B51" s="58" t="s">
        <v>56</v>
      </c>
      <c r="C51" s="1"/>
      <c r="D51" s="1"/>
      <c r="E51" s="59" t="s">
        <v>439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ht="12.75">
      <c r="A52" s="9"/>
      <c r="B52" s="58" t="s">
        <v>57</v>
      </c>
      <c r="C52" s="1"/>
      <c r="D52" s="1"/>
      <c r="E52" s="59" t="s">
        <v>159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 ht="12.75">
      <c r="A53" s="9"/>
      <c r="B53" s="60" t="s">
        <v>59</v>
      </c>
      <c r="C53" s="31"/>
      <c r="D53" s="31"/>
      <c r="E53" s="61" t="s">
        <v>60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1">
        <v>5</v>
      </c>
      <c r="C54" s="52" t="s">
        <v>164</v>
      </c>
      <c r="D54" s="52" t="s">
        <v>7</v>
      </c>
      <c r="E54" s="52" t="s">
        <v>165</v>
      </c>
      <c r="F54" s="52" t="s">
        <v>7</v>
      </c>
      <c r="G54" s="53" t="s">
        <v>103</v>
      </c>
      <c r="H54" s="63">
        <v>123.667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8" t="s">
        <v>54</v>
      </c>
      <c r="C55" s="1"/>
      <c r="D55" s="1"/>
      <c r="E55" s="59" t="s">
        <v>440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ht="12.75">
      <c r="A56" s="9"/>
      <c r="B56" s="58" t="s">
        <v>56</v>
      </c>
      <c r="C56" s="1"/>
      <c r="D56" s="1"/>
      <c r="E56" s="59" t="s">
        <v>441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ht="12.75">
      <c r="A57" s="9"/>
      <c r="B57" s="58" t="s">
        <v>57</v>
      </c>
      <c r="C57" s="1"/>
      <c r="D57" s="1"/>
      <c r="E57" s="59" t="s">
        <v>168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 ht="12.75">
      <c r="A58" s="9"/>
      <c r="B58" s="60" t="s">
        <v>59</v>
      </c>
      <c r="C58" s="31"/>
      <c r="D58" s="31"/>
      <c r="E58" s="61" t="s">
        <v>60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1">
        <v>6</v>
      </c>
      <c r="C59" s="52" t="s">
        <v>177</v>
      </c>
      <c r="D59" s="52" t="s">
        <v>7</v>
      </c>
      <c r="E59" s="52" t="s">
        <v>178</v>
      </c>
      <c r="F59" s="52" t="s">
        <v>7</v>
      </c>
      <c r="G59" s="53" t="s">
        <v>103</v>
      </c>
      <c r="H59" s="63">
        <v>618.59000000000003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8" t="s">
        <v>54</v>
      </c>
      <c r="C60" s="1"/>
      <c r="D60" s="1"/>
      <c r="E60" s="59" t="s">
        <v>442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ht="12.75">
      <c r="A61" s="9"/>
      <c r="B61" s="58" t="s">
        <v>56</v>
      </c>
      <c r="C61" s="1"/>
      <c r="D61" s="1"/>
      <c r="E61" s="59" t="s">
        <v>443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ht="12.75">
      <c r="A62" s="9"/>
      <c r="B62" s="58" t="s">
        <v>57</v>
      </c>
      <c r="C62" s="1"/>
      <c r="D62" s="1"/>
      <c r="E62" s="59" t="s">
        <v>181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 ht="12.75">
      <c r="A63" s="9"/>
      <c r="B63" s="60" t="s">
        <v>59</v>
      </c>
      <c r="C63" s="31"/>
      <c r="D63" s="31"/>
      <c r="E63" s="61" t="s">
        <v>60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 thickBot="1" ht="25" customHeight="1">
      <c r="A64" s="9"/>
      <c r="B64" s="1"/>
      <c r="C64" s="67">
        <v>1</v>
      </c>
      <c r="D64" s="1"/>
      <c r="E64" s="67" t="s">
        <v>95</v>
      </c>
      <c r="F64" s="1"/>
      <c r="G64" s="68" t="s">
        <v>88</v>
      </c>
      <c r="H64" s="69">
        <f>J39+J44+J49+J54+J59</f>
        <v>0</v>
      </c>
      <c r="I64" s="68" t="s">
        <v>89</v>
      </c>
      <c r="J64" s="70">
        <f>(L64-H64)</f>
        <v>0</v>
      </c>
      <c r="K64" s="68" t="s">
        <v>90</v>
      </c>
      <c r="L64" s="71">
        <f>L39+L44+L49+L54+L59</f>
        <v>0</v>
      </c>
      <c r="M64" s="12"/>
      <c r="N64" s="2"/>
      <c r="O64" s="2"/>
      <c r="P64" s="2"/>
      <c r="Q64" s="43">
        <f>0+Q39+Q44+Q49+Q54+Q59</f>
        <v>0</v>
      </c>
      <c r="R64" s="27">
        <f>0+R39+R44+R49+R54+R59</f>
        <v>0</v>
      </c>
      <c r="S64" s="72">
        <f>Q64*(1+J64)+R64</f>
        <v>0</v>
      </c>
    </row>
    <row r="65" thickTop="1" thickBot="1" ht="25" customHeight="1">
      <c r="A65" s="9"/>
      <c r="B65" s="73"/>
      <c r="C65" s="73"/>
      <c r="D65" s="73"/>
      <c r="E65" s="73"/>
      <c r="F65" s="73"/>
      <c r="G65" s="74" t="s">
        <v>91</v>
      </c>
      <c r="H65" s="75">
        <f>J39+J44+J49+J54+J59</f>
        <v>0</v>
      </c>
      <c r="I65" s="74" t="s">
        <v>92</v>
      </c>
      <c r="J65" s="76">
        <f>0+J64</f>
        <v>0</v>
      </c>
      <c r="K65" s="74" t="s">
        <v>93</v>
      </c>
      <c r="L65" s="77">
        <f>L39+L44+L49+L54+L59</f>
        <v>0</v>
      </c>
      <c r="M65" s="12"/>
      <c r="N65" s="2"/>
      <c r="O65" s="2"/>
      <c r="P65" s="2"/>
      <c r="Q65" s="2"/>
    </row>
    <row r="66" ht="40" customHeight="1">
      <c r="A66" s="9"/>
      <c r="B66" s="82" t="s">
        <v>444</v>
      </c>
      <c r="C66" s="1"/>
      <c r="D66" s="1"/>
      <c r="E66" s="1"/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ht="12.75">
      <c r="A67" s="9"/>
      <c r="B67" s="51">
        <v>7</v>
      </c>
      <c r="C67" s="52" t="s">
        <v>445</v>
      </c>
      <c r="D67" s="52" t="s">
        <v>7</v>
      </c>
      <c r="E67" s="52" t="s">
        <v>446</v>
      </c>
      <c r="F67" s="52" t="s">
        <v>7</v>
      </c>
      <c r="G67" s="53" t="s">
        <v>103</v>
      </c>
      <c r="H67" s="54">
        <v>51.558999999999997</v>
      </c>
      <c r="I67" s="25">
        <f>ROUND(0,2)</f>
        <v>0</v>
      </c>
      <c r="J67" s="55">
        <f>ROUND(I67*H67,2)</f>
        <v>0</v>
      </c>
      <c r="K67" s="56">
        <v>0.20999999999999999</v>
      </c>
      <c r="L67" s="57">
        <f>IF(ISNUMBER(K67),ROUND(J67*(K67+1),2),0)</f>
        <v>0</v>
      </c>
      <c r="M67" s="12"/>
      <c r="N67" s="2"/>
      <c r="O67" s="2"/>
      <c r="P67" s="2"/>
      <c r="Q67" s="43">
        <f>IF(ISNUMBER(K67),IF(H67&gt;0,IF(I67&gt;0,J67,0),0),0)</f>
        <v>0</v>
      </c>
      <c r="R67" s="27">
        <f>IF(ISNUMBER(K67)=FALSE,J67,0)</f>
        <v>0</v>
      </c>
    </row>
    <row r="68" ht="12.75">
      <c r="A68" s="9"/>
      <c r="B68" s="58" t="s">
        <v>54</v>
      </c>
      <c r="C68" s="1"/>
      <c r="D68" s="1"/>
      <c r="E68" s="59" t="s">
        <v>447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ht="12.75">
      <c r="A69" s="9"/>
      <c r="B69" s="58" t="s">
        <v>56</v>
      </c>
      <c r="C69" s="1"/>
      <c r="D69" s="1"/>
      <c r="E69" s="59" t="s">
        <v>448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ht="12.75">
      <c r="A70" s="9"/>
      <c r="B70" s="58" t="s">
        <v>57</v>
      </c>
      <c r="C70" s="1"/>
      <c r="D70" s="1"/>
      <c r="E70" s="59" t="s">
        <v>449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 thickBot="1" ht="12.75">
      <c r="A71" s="9"/>
      <c r="B71" s="60" t="s">
        <v>59</v>
      </c>
      <c r="C71" s="31"/>
      <c r="D71" s="31"/>
      <c r="E71" s="61" t="s">
        <v>60</v>
      </c>
      <c r="F71" s="31"/>
      <c r="G71" s="31"/>
      <c r="H71" s="62"/>
      <c r="I71" s="31"/>
      <c r="J71" s="62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1">
        <v>8</v>
      </c>
      <c r="C72" s="52" t="s">
        <v>450</v>
      </c>
      <c r="D72" s="52" t="s">
        <v>7</v>
      </c>
      <c r="E72" s="52" t="s">
        <v>451</v>
      </c>
      <c r="F72" s="52" t="s">
        <v>7</v>
      </c>
      <c r="G72" s="53" t="s">
        <v>225</v>
      </c>
      <c r="H72" s="63">
        <v>96</v>
      </c>
      <c r="I72" s="37">
        <f>ROUND(0,2)</f>
        <v>0</v>
      </c>
      <c r="J72" s="64">
        <f>ROUND(I72*H72,2)</f>
        <v>0</v>
      </c>
      <c r="K72" s="65">
        <v>0.20999999999999999</v>
      </c>
      <c r="L72" s="66">
        <f>IF(ISNUMBER(K72),ROUND(J72*(K72+1),2),0)</f>
        <v>0</v>
      </c>
      <c r="M72" s="12"/>
      <c r="N72" s="2"/>
      <c r="O72" s="2"/>
      <c r="P72" s="2"/>
      <c r="Q72" s="43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8" t="s">
        <v>54</v>
      </c>
      <c r="C73" s="1"/>
      <c r="D73" s="1"/>
      <c r="E73" s="59" t="s">
        <v>452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ht="12.75">
      <c r="A74" s="9"/>
      <c r="B74" s="58" t="s">
        <v>56</v>
      </c>
      <c r="C74" s="1"/>
      <c r="D74" s="1"/>
      <c r="E74" s="59" t="s">
        <v>453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ht="12.75">
      <c r="A75" s="9"/>
      <c r="B75" s="58" t="s">
        <v>57</v>
      </c>
      <c r="C75" s="1"/>
      <c r="D75" s="1"/>
      <c r="E75" s="59" t="s">
        <v>228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 thickBot="1" ht="12.75">
      <c r="A76" s="9"/>
      <c r="B76" s="60" t="s">
        <v>59</v>
      </c>
      <c r="C76" s="31"/>
      <c r="D76" s="31"/>
      <c r="E76" s="61" t="s">
        <v>60</v>
      </c>
      <c r="F76" s="31"/>
      <c r="G76" s="31"/>
      <c r="H76" s="62"/>
      <c r="I76" s="31"/>
      <c r="J76" s="62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1">
        <v>9</v>
      </c>
      <c r="C77" s="52" t="s">
        <v>454</v>
      </c>
      <c r="D77" s="52" t="s">
        <v>7</v>
      </c>
      <c r="E77" s="52" t="s">
        <v>455</v>
      </c>
      <c r="F77" s="52" t="s">
        <v>7</v>
      </c>
      <c r="G77" s="53" t="s">
        <v>194</v>
      </c>
      <c r="H77" s="63">
        <v>717.60000000000002</v>
      </c>
      <c r="I77" s="37">
        <f>ROUND(0,2)</f>
        <v>0</v>
      </c>
      <c r="J77" s="64">
        <f>ROUND(I77*H77,2)</f>
        <v>0</v>
      </c>
      <c r="K77" s="65">
        <v>0.20999999999999999</v>
      </c>
      <c r="L77" s="66">
        <f>IF(ISNUMBER(K77),ROUND(J77*(K77+1),2),0)</f>
        <v>0</v>
      </c>
      <c r="M77" s="12"/>
      <c r="N77" s="2"/>
      <c r="O77" s="2"/>
      <c r="P77" s="2"/>
      <c r="Q77" s="43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8" t="s">
        <v>54</v>
      </c>
      <c r="C78" s="1"/>
      <c r="D78" s="1"/>
      <c r="E78" s="59" t="s">
        <v>456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ht="12.75">
      <c r="A79" s="9"/>
      <c r="B79" s="58" t="s">
        <v>56</v>
      </c>
      <c r="C79" s="1"/>
      <c r="D79" s="1"/>
      <c r="E79" s="59" t="s">
        <v>457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ht="12.75">
      <c r="A80" s="9"/>
      <c r="B80" s="58" t="s">
        <v>57</v>
      </c>
      <c r="C80" s="1"/>
      <c r="D80" s="1"/>
      <c r="E80" s="59" t="s">
        <v>233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 thickBot="1" ht="12.75">
      <c r="A81" s="9"/>
      <c r="B81" s="60" t="s">
        <v>59</v>
      </c>
      <c r="C81" s="31"/>
      <c r="D81" s="31"/>
      <c r="E81" s="61" t="s">
        <v>60</v>
      </c>
      <c r="F81" s="31"/>
      <c r="G81" s="31"/>
      <c r="H81" s="62"/>
      <c r="I81" s="31"/>
      <c r="J81" s="62"/>
      <c r="K81" s="31"/>
      <c r="L81" s="31"/>
      <c r="M81" s="12"/>
      <c r="N81" s="2"/>
      <c r="O81" s="2"/>
      <c r="P81" s="2"/>
      <c r="Q81" s="2"/>
    </row>
    <row r="82" thickTop="1" ht="12.75">
      <c r="A82" s="9"/>
      <c r="B82" s="51">
        <v>10</v>
      </c>
      <c r="C82" s="52" t="s">
        <v>458</v>
      </c>
      <c r="D82" s="52" t="s">
        <v>7</v>
      </c>
      <c r="E82" s="52" t="s">
        <v>459</v>
      </c>
      <c r="F82" s="52" t="s">
        <v>7</v>
      </c>
      <c r="G82" s="53" t="s">
        <v>194</v>
      </c>
      <c r="H82" s="63">
        <v>539.99400000000003</v>
      </c>
      <c r="I82" s="37">
        <f>ROUND(0,2)</f>
        <v>0</v>
      </c>
      <c r="J82" s="64">
        <f>ROUND(I82*H82,2)</f>
        <v>0</v>
      </c>
      <c r="K82" s="65">
        <v>0.20999999999999999</v>
      </c>
      <c r="L82" s="66">
        <f>IF(ISNUMBER(K82),ROUND(J82*(K82+1),2),0)</f>
        <v>0</v>
      </c>
      <c r="M82" s="12"/>
      <c r="N82" s="2"/>
      <c r="O82" s="2"/>
      <c r="P82" s="2"/>
      <c r="Q82" s="43">
        <f>IF(ISNUMBER(K82),IF(H82&gt;0,IF(I82&gt;0,J82,0),0),0)</f>
        <v>0</v>
      </c>
      <c r="R82" s="27">
        <f>IF(ISNUMBER(K82)=FALSE,J82,0)</f>
        <v>0</v>
      </c>
    </row>
    <row r="83" ht="12.75">
      <c r="A83" s="9"/>
      <c r="B83" s="58" t="s">
        <v>54</v>
      </c>
      <c r="C83" s="1"/>
      <c r="D83" s="1"/>
      <c r="E83" s="59" t="s">
        <v>7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ht="12.75">
      <c r="A84" s="9"/>
      <c r="B84" s="58" t="s">
        <v>56</v>
      </c>
      <c r="C84" s="1"/>
      <c r="D84" s="1"/>
      <c r="E84" s="59" t="s">
        <v>460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ht="12.75">
      <c r="A85" s="9"/>
      <c r="B85" s="58" t="s">
        <v>57</v>
      </c>
      <c r="C85" s="1"/>
      <c r="D85" s="1"/>
      <c r="E85" s="59" t="s">
        <v>233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 thickBot="1" ht="12.75">
      <c r="A86" s="9"/>
      <c r="B86" s="60" t="s">
        <v>59</v>
      </c>
      <c r="C86" s="31"/>
      <c r="D86" s="31"/>
      <c r="E86" s="61" t="s">
        <v>60</v>
      </c>
      <c r="F86" s="31"/>
      <c r="G86" s="31"/>
      <c r="H86" s="62"/>
      <c r="I86" s="31"/>
      <c r="J86" s="62"/>
      <c r="K86" s="31"/>
      <c r="L86" s="3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67">
        <v>2</v>
      </c>
      <c r="D87" s="1"/>
      <c r="E87" s="67" t="s">
        <v>427</v>
      </c>
      <c r="F87" s="1"/>
      <c r="G87" s="68" t="s">
        <v>88</v>
      </c>
      <c r="H87" s="69">
        <f>J67+J72+J77+J82</f>
        <v>0</v>
      </c>
      <c r="I87" s="68" t="s">
        <v>89</v>
      </c>
      <c r="J87" s="70">
        <f>(L87-H87)</f>
        <v>0</v>
      </c>
      <c r="K87" s="68" t="s">
        <v>90</v>
      </c>
      <c r="L87" s="71">
        <f>L67+L72+L77+L82</f>
        <v>0</v>
      </c>
      <c r="M87" s="12"/>
      <c r="N87" s="2"/>
      <c r="O87" s="2"/>
      <c r="P87" s="2"/>
      <c r="Q87" s="43">
        <f>0+Q67+Q72+Q77+Q82</f>
        <v>0</v>
      </c>
      <c r="R87" s="27">
        <f>0+R67+R72+R77+R82</f>
        <v>0</v>
      </c>
      <c r="S87" s="72">
        <f>Q87*(1+J87)+R87</f>
        <v>0</v>
      </c>
    </row>
    <row r="88" thickTop="1" thickBot="1" ht="25" customHeight="1">
      <c r="A88" s="9"/>
      <c r="B88" s="73"/>
      <c r="C88" s="73"/>
      <c r="D88" s="73"/>
      <c r="E88" s="73"/>
      <c r="F88" s="73"/>
      <c r="G88" s="74" t="s">
        <v>91</v>
      </c>
      <c r="H88" s="75">
        <f>J67+J72+J77+J82</f>
        <v>0</v>
      </c>
      <c r="I88" s="74" t="s">
        <v>92</v>
      </c>
      <c r="J88" s="76">
        <f>0+J87</f>
        <v>0</v>
      </c>
      <c r="K88" s="74" t="s">
        <v>93</v>
      </c>
      <c r="L88" s="77">
        <f>L67+L72+L77+L82</f>
        <v>0</v>
      </c>
      <c r="M88" s="12"/>
      <c r="N88" s="2"/>
      <c r="O88" s="2"/>
      <c r="P88" s="2"/>
      <c r="Q88" s="2"/>
    </row>
    <row r="89" ht="40" customHeight="1">
      <c r="A89" s="9"/>
      <c r="B89" s="82" t="s">
        <v>461</v>
      </c>
      <c r="C89" s="1"/>
      <c r="D89" s="1"/>
      <c r="E89" s="1"/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ht="12.75">
      <c r="A90" s="9"/>
      <c r="B90" s="51">
        <v>11</v>
      </c>
      <c r="C90" s="52" t="s">
        <v>462</v>
      </c>
      <c r="D90" s="52" t="s">
        <v>7</v>
      </c>
      <c r="E90" s="52" t="s">
        <v>463</v>
      </c>
      <c r="F90" s="52" t="s">
        <v>7</v>
      </c>
      <c r="G90" s="53" t="s">
        <v>103</v>
      </c>
      <c r="H90" s="54">
        <v>444.25</v>
      </c>
      <c r="I90" s="25">
        <f>ROUND(0,2)</f>
        <v>0</v>
      </c>
      <c r="J90" s="55">
        <f>ROUND(I90*H90,2)</f>
        <v>0</v>
      </c>
      <c r="K90" s="56">
        <v>0.20999999999999999</v>
      </c>
      <c r="L90" s="57">
        <f>IF(ISNUMBER(K90),ROUND(J90*(K90+1),2),0)</f>
        <v>0</v>
      </c>
      <c r="M90" s="12"/>
      <c r="N90" s="2"/>
      <c r="O90" s="2"/>
      <c r="P90" s="2"/>
      <c r="Q90" s="4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8" t="s">
        <v>54</v>
      </c>
      <c r="C91" s="1"/>
      <c r="D91" s="1"/>
      <c r="E91" s="59" t="s">
        <v>464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ht="12.75">
      <c r="A92" s="9"/>
      <c r="B92" s="58" t="s">
        <v>56</v>
      </c>
      <c r="C92" s="1"/>
      <c r="D92" s="1"/>
      <c r="E92" s="59" t="s">
        <v>465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ht="12.75">
      <c r="A93" s="9"/>
      <c r="B93" s="58" t="s">
        <v>57</v>
      </c>
      <c r="C93" s="1"/>
      <c r="D93" s="1"/>
      <c r="E93" s="59" t="s">
        <v>466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 ht="12.75">
      <c r="A94" s="9"/>
      <c r="B94" s="60" t="s">
        <v>59</v>
      </c>
      <c r="C94" s="31"/>
      <c r="D94" s="31"/>
      <c r="E94" s="61" t="s">
        <v>60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7">
        <v>3</v>
      </c>
      <c r="D95" s="1"/>
      <c r="E95" s="67" t="s">
        <v>428</v>
      </c>
      <c r="F95" s="1"/>
      <c r="G95" s="68" t="s">
        <v>88</v>
      </c>
      <c r="H95" s="69">
        <f>0+J90</f>
        <v>0</v>
      </c>
      <c r="I95" s="68" t="s">
        <v>89</v>
      </c>
      <c r="J95" s="70">
        <f>(L95-H95)</f>
        <v>0</v>
      </c>
      <c r="K95" s="68" t="s">
        <v>90</v>
      </c>
      <c r="L95" s="71">
        <f>0+L90</f>
        <v>0</v>
      </c>
      <c r="M95" s="12"/>
      <c r="N95" s="2"/>
      <c r="O95" s="2"/>
      <c r="P95" s="2"/>
      <c r="Q95" s="43">
        <f>0+Q90</f>
        <v>0</v>
      </c>
      <c r="R95" s="27">
        <f>0+R90</f>
        <v>0</v>
      </c>
      <c r="S95" s="72">
        <f>Q95*(1+J95)+R95</f>
        <v>0</v>
      </c>
    </row>
    <row r="96" thickTop="1" thickBot="1" ht="25" customHeight="1">
      <c r="A96" s="9"/>
      <c r="B96" s="73"/>
      <c r="C96" s="73"/>
      <c r="D96" s="73"/>
      <c r="E96" s="73"/>
      <c r="F96" s="73"/>
      <c r="G96" s="74" t="s">
        <v>91</v>
      </c>
      <c r="H96" s="75">
        <f>0+J90</f>
        <v>0</v>
      </c>
      <c r="I96" s="74" t="s">
        <v>92</v>
      </c>
      <c r="J96" s="76">
        <f>0+J95</f>
        <v>0</v>
      </c>
      <c r="K96" s="74" t="s">
        <v>93</v>
      </c>
      <c r="L96" s="77">
        <f>0+L90</f>
        <v>0</v>
      </c>
      <c r="M96" s="12"/>
      <c r="N96" s="2"/>
      <c r="O96" s="2"/>
      <c r="P96" s="2"/>
      <c r="Q96" s="2"/>
    </row>
    <row r="97" ht="40" customHeight="1">
      <c r="A97" s="9"/>
      <c r="B97" s="82" t="s">
        <v>239</v>
      </c>
      <c r="C97" s="1"/>
      <c r="D97" s="1"/>
      <c r="E97" s="1"/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ht="12.75">
      <c r="A98" s="9"/>
      <c r="B98" s="51">
        <v>12</v>
      </c>
      <c r="C98" s="52" t="s">
        <v>467</v>
      </c>
      <c r="D98" s="52" t="s">
        <v>7</v>
      </c>
      <c r="E98" s="52" t="s">
        <v>468</v>
      </c>
      <c r="F98" s="52" t="s">
        <v>7</v>
      </c>
      <c r="G98" s="53" t="s">
        <v>103</v>
      </c>
      <c r="H98" s="54">
        <v>106.679</v>
      </c>
      <c r="I98" s="25">
        <f>ROUND(0,2)</f>
        <v>0</v>
      </c>
      <c r="J98" s="55">
        <f>ROUND(I98*H98,2)</f>
        <v>0</v>
      </c>
      <c r="K98" s="56">
        <v>0.20999999999999999</v>
      </c>
      <c r="L98" s="57">
        <f>IF(ISNUMBER(K98),ROUND(J98*(K98+1),2),0)</f>
        <v>0</v>
      </c>
      <c r="M98" s="12"/>
      <c r="N98" s="2"/>
      <c r="O98" s="2"/>
      <c r="P98" s="2"/>
      <c r="Q98" s="43">
        <f>IF(ISNUMBER(K98),IF(H98&gt;0,IF(I98&gt;0,J98,0),0),0)</f>
        <v>0</v>
      </c>
      <c r="R98" s="27">
        <f>IF(ISNUMBER(K98)=FALSE,J98,0)</f>
        <v>0</v>
      </c>
    </row>
    <row r="99" ht="12.75">
      <c r="A99" s="9"/>
      <c r="B99" s="58" t="s">
        <v>54</v>
      </c>
      <c r="C99" s="1"/>
      <c r="D99" s="1"/>
      <c r="E99" s="59" t="s">
        <v>469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 ht="12.75">
      <c r="A100" s="9"/>
      <c r="B100" s="58" t="s">
        <v>56</v>
      </c>
      <c r="C100" s="1"/>
      <c r="D100" s="1"/>
      <c r="E100" s="59" t="s">
        <v>470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ht="12.75">
      <c r="A101" s="9"/>
      <c r="B101" s="58" t="s">
        <v>57</v>
      </c>
      <c r="C101" s="1"/>
      <c r="D101" s="1"/>
      <c r="E101" s="59" t="s">
        <v>249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thickBot="1" ht="12.75">
      <c r="A102" s="9"/>
      <c r="B102" s="60" t="s">
        <v>59</v>
      </c>
      <c r="C102" s="31"/>
      <c r="D102" s="31"/>
      <c r="E102" s="61" t="s">
        <v>60</v>
      </c>
      <c r="F102" s="31"/>
      <c r="G102" s="31"/>
      <c r="H102" s="62"/>
      <c r="I102" s="31"/>
      <c r="J102" s="62"/>
      <c r="K102" s="31"/>
      <c r="L102" s="31"/>
      <c r="M102" s="12"/>
      <c r="N102" s="2"/>
      <c r="O102" s="2"/>
      <c r="P102" s="2"/>
      <c r="Q102" s="2"/>
    </row>
    <row r="103" thickTop="1" ht="12.75">
      <c r="A103" s="9"/>
      <c r="B103" s="51">
        <v>13</v>
      </c>
      <c r="C103" s="52" t="s">
        <v>471</v>
      </c>
      <c r="D103" s="52" t="s">
        <v>7</v>
      </c>
      <c r="E103" s="52" t="s">
        <v>472</v>
      </c>
      <c r="F103" s="52" t="s">
        <v>7</v>
      </c>
      <c r="G103" s="53" t="s">
        <v>103</v>
      </c>
      <c r="H103" s="63">
        <v>2.6880000000000002</v>
      </c>
      <c r="I103" s="37">
        <f>ROUND(0,2)</f>
        <v>0</v>
      </c>
      <c r="J103" s="64">
        <f>ROUND(I103*H103,2)</f>
        <v>0</v>
      </c>
      <c r="K103" s="65">
        <v>0.20999999999999999</v>
      </c>
      <c r="L103" s="66">
        <f>IF(ISNUMBER(K103),ROUND(J103*(K103+1),2),0)</f>
        <v>0</v>
      </c>
      <c r="M103" s="12"/>
      <c r="N103" s="2"/>
      <c r="O103" s="2"/>
      <c r="P103" s="2"/>
      <c r="Q103" s="43">
        <f>IF(ISNUMBER(K103),IF(H103&gt;0,IF(I103&gt;0,J103,0),0),0)</f>
        <v>0</v>
      </c>
      <c r="R103" s="27">
        <f>IF(ISNUMBER(K103)=FALSE,J103,0)</f>
        <v>0</v>
      </c>
    </row>
    <row r="104" ht="12.75">
      <c r="A104" s="9"/>
      <c r="B104" s="58" t="s">
        <v>54</v>
      </c>
      <c r="C104" s="1"/>
      <c r="D104" s="1"/>
      <c r="E104" s="59" t="s">
        <v>473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ht="12.75">
      <c r="A105" s="9"/>
      <c r="B105" s="58" t="s">
        <v>56</v>
      </c>
      <c r="C105" s="1"/>
      <c r="D105" s="1"/>
      <c r="E105" s="59" t="s">
        <v>474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ht="12.75">
      <c r="A106" s="9"/>
      <c r="B106" s="58" t="s">
        <v>57</v>
      </c>
      <c r="C106" s="1"/>
      <c r="D106" s="1"/>
      <c r="E106" s="59" t="s">
        <v>475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 ht="12.75">
      <c r="A107" s="9"/>
      <c r="B107" s="60" t="s">
        <v>59</v>
      </c>
      <c r="C107" s="31"/>
      <c r="D107" s="31"/>
      <c r="E107" s="61" t="s">
        <v>60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7">
        <v>4</v>
      </c>
      <c r="D108" s="1"/>
      <c r="E108" s="67" t="s">
        <v>97</v>
      </c>
      <c r="F108" s="1"/>
      <c r="G108" s="68" t="s">
        <v>88</v>
      </c>
      <c r="H108" s="69">
        <f>J98+J103</f>
        <v>0</v>
      </c>
      <c r="I108" s="68" t="s">
        <v>89</v>
      </c>
      <c r="J108" s="70">
        <f>(L108-H108)</f>
        <v>0</v>
      </c>
      <c r="K108" s="68" t="s">
        <v>90</v>
      </c>
      <c r="L108" s="71">
        <f>L98+L103</f>
        <v>0</v>
      </c>
      <c r="M108" s="12"/>
      <c r="N108" s="2"/>
      <c r="O108" s="2"/>
      <c r="P108" s="2"/>
      <c r="Q108" s="43">
        <f>0+Q98+Q103</f>
        <v>0</v>
      </c>
      <c r="R108" s="27">
        <f>0+R98+R103</f>
        <v>0</v>
      </c>
      <c r="S108" s="72">
        <f>Q108*(1+J108)+R108</f>
        <v>0</v>
      </c>
    </row>
    <row r="109" thickTop="1" thickBot="1" ht="25" customHeight="1">
      <c r="A109" s="9"/>
      <c r="B109" s="73"/>
      <c r="C109" s="73"/>
      <c r="D109" s="73"/>
      <c r="E109" s="73"/>
      <c r="F109" s="73"/>
      <c r="G109" s="74" t="s">
        <v>91</v>
      </c>
      <c r="H109" s="75">
        <f>J98+J103</f>
        <v>0</v>
      </c>
      <c r="I109" s="74" t="s">
        <v>92</v>
      </c>
      <c r="J109" s="76">
        <f>0+J108</f>
        <v>0</v>
      </c>
      <c r="K109" s="74" t="s">
        <v>93</v>
      </c>
      <c r="L109" s="77">
        <f>L98+L103</f>
        <v>0</v>
      </c>
      <c r="M109" s="12"/>
      <c r="N109" s="2"/>
      <c r="O109" s="2"/>
      <c r="P109" s="2"/>
      <c r="Q109" s="2"/>
    </row>
    <row r="110" ht="40" customHeight="1">
      <c r="A110" s="9"/>
      <c r="B110" s="82" t="s">
        <v>294</v>
      </c>
      <c r="C110" s="1"/>
      <c r="D110" s="1"/>
      <c r="E110" s="1"/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ht="12.75">
      <c r="A111" s="9"/>
      <c r="B111" s="51">
        <v>14</v>
      </c>
      <c r="C111" s="52" t="s">
        <v>295</v>
      </c>
      <c r="D111" s="52" t="s">
        <v>7</v>
      </c>
      <c r="E111" s="52" t="s">
        <v>296</v>
      </c>
      <c r="F111" s="52" t="s">
        <v>7</v>
      </c>
      <c r="G111" s="53" t="s">
        <v>225</v>
      </c>
      <c r="H111" s="54">
        <v>24</v>
      </c>
      <c r="I111" s="25">
        <f>ROUND(0,2)</f>
        <v>0</v>
      </c>
      <c r="J111" s="55">
        <f>ROUND(I111*H111,2)</f>
        <v>0</v>
      </c>
      <c r="K111" s="56">
        <v>0.20999999999999999</v>
      </c>
      <c r="L111" s="57">
        <f>IF(ISNUMBER(K111),ROUND(J111*(K111+1),2),0)</f>
        <v>0</v>
      </c>
      <c r="M111" s="12"/>
      <c r="N111" s="2"/>
      <c r="O111" s="2"/>
      <c r="P111" s="2"/>
      <c r="Q111" s="4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8" t="s">
        <v>54</v>
      </c>
      <c r="C112" s="1"/>
      <c r="D112" s="1"/>
      <c r="E112" s="59" t="s">
        <v>476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ht="12.75">
      <c r="A113" s="9"/>
      <c r="B113" s="58" t="s">
        <v>56</v>
      </c>
      <c r="C113" s="1"/>
      <c r="D113" s="1"/>
      <c r="E113" s="59" t="s">
        <v>477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ht="12.75">
      <c r="A114" s="9"/>
      <c r="B114" s="58" t="s">
        <v>57</v>
      </c>
      <c r="C114" s="1"/>
      <c r="D114" s="1"/>
      <c r="E114" s="59" t="s">
        <v>478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60" t="s">
        <v>59</v>
      </c>
      <c r="C115" s="31"/>
      <c r="D115" s="31"/>
      <c r="E115" s="61" t="s">
        <v>60</v>
      </c>
      <c r="F115" s="31"/>
      <c r="G115" s="31"/>
      <c r="H115" s="62"/>
      <c r="I115" s="31"/>
      <c r="J115" s="62"/>
      <c r="K115" s="31"/>
      <c r="L115" s="31"/>
      <c r="M115" s="12"/>
      <c r="N115" s="2"/>
      <c r="O115" s="2"/>
      <c r="P115" s="2"/>
      <c r="Q115" s="2"/>
    </row>
    <row r="116" thickTop="1" ht="12.75">
      <c r="A116" s="9"/>
      <c r="B116" s="51">
        <v>15</v>
      </c>
      <c r="C116" s="52" t="s">
        <v>479</v>
      </c>
      <c r="D116" s="52" t="s">
        <v>7</v>
      </c>
      <c r="E116" s="52" t="s">
        <v>480</v>
      </c>
      <c r="F116" s="52" t="s">
        <v>7</v>
      </c>
      <c r="G116" s="53" t="s">
        <v>225</v>
      </c>
      <c r="H116" s="63">
        <v>156</v>
      </c>
      <c r="I116" s="37">
        <f>ROUND(0,2)</f>
        <v>0</v>
      </c>
      <c r="J116" s="64">
        <f>ROUND(I116*H116,2)</f>
        <v>0</v>
      </c>
      <c r="K116" s="65">
        <v>0.20999999999999999</v>
      </c>
      <c r="L116" s="66">
        <f>IF(ISNUMBER(K116),ROUND(J116*(K116+1),2),0)</f>
        <v>0</v>
      </c>
      <c r="M116" s="12"/>
      <c r="N116" s="2"/>
      <c r="O116" s="2"/>
      <c r="P116" s="2"/>
      <c r="Q116" s="4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58" t="s">
        <v>54</v>
      </c>
      <c r="C117" s="1"/>
      <c r="D117" s="1"/>
      <c r="E117" s="59" t="s">
        <v>481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ht="12.75">
      <c r="A118" s="9"/>
      <c r="B118" s="58" t="s">
        <v>56</v>
      </c>
      <c r="C118" s="1"/>
      <c r="D118" s="1"/>
      <c r="E118" s="59" t="s">
        <v>482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ht="12.75">
      <c r="A119" s="9"/>
      <c r="B119" s="58" t="s">
        <v>57</v>
      </c>
      <c r="C119" s="1"/>
      <c r="D119" s="1"/>
      <c r="E119" s="59" t="s">
        <v>483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60" t="s">
        <v>59</v>
      </c>
      <c r="C120" s="31"/>
      <c r="D120" s="31"/>
      <c r="E120" s="61" t="s">
        <v>60</v>
      </c>
      <c r="F120" s="31"/>
      <c r="G120" s="31"/>
      <c r="H120" s="62"/>
      <c r="I120" s="31"/>
      <c r="J120" s="62"/>
      <c r="K120" s="31"/>
      <c r="L120" s="31"/>
      <c r="M120" s="12"/>
      <c r="N120" s="2"/>
      <c r="O120" s="2"/>
      <c r="P120" s="2"/>
      <c r="Q120" s="2"/>
    </row>
    <row r="121" thickTop="1" ht="12.75">
      <c r="A121" s="9"/>
      <c r="B121" s="51">
        <v>16</v>
      </c>
      <c r="C121" s="52" t="s">
        <v>484</v>
      </c>
      <c r="D121" s="52" t="s">
        <v>7</v>
      </c>
      <c r="E121" s="52" t="s">
        <v>485</v>
      </c>
      <c r="F121" s="52" t="s">
        <v>7</v>
      </c>
      <c r="G121" s="53" t="s">
        <v>225</v>
      </c>
      <c r="H121" s="63">
        <v>78</v>
      </c>
      <c r="I121" s="37">
        <f>ROUND(0,2)</f>
        <v>0</v>
      </c>
      <c r="J121" s="64">
        <f>ROUND(I121*H121,2)</f>
        <v>0</v>
      </c>
      <c r="K121" s="65">
        <v>0.20999999999999999</v>
      </c>
      <c r="L121" s="66">
        <f>IF(ISNUMBER(K121),ROUND(J121*(K121+1),2),0)</f>
        <v>0</v>
      </c>
      <c r="M121" s="12"/>
      <c r="N121" s="2"/>
      <c r="O121" s="2"/>
      <c r="P121" s="2"/>
      <c r="Q121" s="4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58" t="s">
        <v>54</v>
      </c>
      <c r="C122" s="1"/>
      <c r="D122" s="1"/>
      <c r="E122" s="59" t="s">
        <v>7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ht="12.75">
      <c r="A123" s="9"/>
      <c r="B123" s="58" t="s">
        <v>56</v>
      </c>
      <c r="C123" s="1"/>
      <c r="D123" s="1"/>
      <c r="E123" s="59" t="s">
        <v>486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 ht="12.75">
      <c r="A124" s="9"/>
      <c r="B124" s="58" t="s">
        <v>57</v>
      </c>
      <c r="C124" s="1"/>
      <c r="D124" s="1"/>
      <c r="E124" s="59" t="s">
        <v>487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60" t="s">
        <v>59</v>
      </c>
      <c r="C125" s="31"/>
      <c r="D125" s="31"/>
      <c r="E125" s="61" t="s">
        <v>60</v>
      </c>
      <c r="F125" s="31"/>
      <c r="G125" s="31"/>
      <c r="H125" s="62"/>
      <c r="I125" s="31"/>
      <c r="J125" s="62"/>
      <c r="K125" s="31"/>
      <c r="L125" s="3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7">
        <v>8</v>
      </c>
      <c r="D126" s="1"/>
      <c r="E126" s="67" t="s">
        <v>99</v>
      </c>
      <c r="F126" s="1"/>
      <c r="G126" s="68" t="s">
        <v>88</v>
      </c>
      <c r="H126" s="69">
        <f>J111+J116+J121</f>
        <v>0</v>
      </c>
      <c r="I126" s="68" t="s">
        <v>89</v>
      </c>
      <c r="J126" s="70">
        <f>(L126-H126)</f>
        <v>0</v>
      </c>
      <c r="K126" s="68" t="s">
        <v>90</v>
      </c>
      <c r="L126" s="71">
        <f>L111+L116+L121</f>
        <v>0</v>
      </c>
      <c r="M126" s="12"/>
      <c r="N126" s="2"/>
      <c r="O126" s="2"/>
      <c r="P126" s="2"/>
      <c r="Q126" s="43">
        <f>0+Q111+Q116+Q121</f>
        <v>0</v>
      </c>
      <c r="R126" s="27">
        <f>0+R111+R116+R121</f>
        <v>0</v>
      </c>
      <c r="S126" s="72">
        <f>Q126*(1+J126)+R126</f>
        <v>0</v>
      </c>
    </row>
    <row r="127" thickTop="1" thickBot="1" ht="25" customHeight="1">
      <c r="A127" s="9"/>
      <c r="B127" s="73"/>
      <c r="C127" s="73"/>
      <c r="D127" s="73"/>
      <c r="E127" s="73"/>
      <c r="F127" s="73"/>
      <c r="G127" s="74" t="s">
        <v>91</v>
      </c>
      <c r="H127" s="75">
        <f>J111+J116+J121</f>
        <v>0</v>
      </c>
      <c r="I127" s="74" t="s">
        <v>92</v>
      </c>
      <c r="J127" s="76">
        <f>0+J126</f>
        <v>0</v>
      </c>
      <c r="K127" s="74" t="s">
        <v>93</v>
      </c>
      <c r="L127" s="77">
        <f>L111+L116+L121</f>
        <v>0</v>
      </c>
      <c r="M127" s="12"/>
      <c r="N127" s="2"/>
      <c r="O127" s="2"/>
      <c r="P127" s="2"/>
      <c r="Q127" s="2"/>
    </row>
    <row r="128" ht="12.75">
      <c r="A128" s="13"/>
      <c r="B128" s="4"/>
      <c r="C128" s="4"/>
      <c r="D128" s="4"/>
      <c r="E128" s="4"/>
      <c r="F128" s="4"/>
      <c r="G128" s="4"/>
      <c r="H128" s="78"/>
      <c r="I128" s="4"/>
      <c r="J128" s="78"/>
      <c r="K128" s="4"/>
      <c r="L128" s="4"/>
      <c r="M128" s="14"/>
      <c r="N128" s="2"/>
      <c r="O128" s="2"/>
      <c r="P128" s="2"/>
      <c r="Q128" s="2"/>
    </row>
    <row r="129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2"/>
      <c r="P129" s="2"/>
      <c r="Q129" s="2"/>
    </row>
  </sheetData>
  <mergeCells count="89">
    <mergeCell ref="B40:D40"/>
    <mergeCell ref="B41:D41"/>
    <mergeCell ref="B42:D42"/>
    <mergeCell ref="B43:D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8:L38"/>
    <mergeCell ref="B22:D22"/>
    <mergeCell ref="B23:D23"/>
    <mergeCell ref="B24:D24"/>
    <mergeCell ref="B25:D25"/>
    <mergeCell ref="B66:L66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10:L11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H37+H65+H88+H96+H109+H127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488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L37+L65+L88+L96+L109+L127</f>
        <v>0</v>
      </c>
      <c r="K11" s="1"/>
      <c r="L11" s="1"/>
      <c r="M11" s="12"/>
      <c r="N11" s="2"/>
      <c r="O11" s="2"/>
      <c r="P11" s="2"/>
      <c r="Q11" s="43">
        <f>IF(SUM(K20:K25)&gt;0,ROUND(SUM(S20:S25)/SUM(K20:K25)-1,8),0)</f>
        <v>0</v>
      </c>
      <c r="R11" s="27">
        <f>AVERAGE(J36,J64,J87,J95,J108,J126)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0</v>
      </c>
      <c r="C20" s="1"/>
      <c r="D20" s="1"/>
      <c r="E20" s="47" t="s">
        <v>41</v>
      </c>
      <c r="F20" s="1"/>
      <c r="G20" s="1"/>
      <c r="H20" s="1"/>
      <c r="I20" s="1"/>
      <c r="J20" s="1"/>
      <c r="K20" s="48">
        <f>H37</f>
        <v>0</v>
      </c>
      <c r="L20" s="48">
        <f>L37</f>
        <v>0</v>
      </c>
      <c r="M20" s="12"/>
      <c r="N20" s="2"/>
      <c r="O20" s="2"/>
      <c r="P20" s="2"/>
      <c r="Q20" s="2"/>
      <c r="S20" s="27">
        <f>S36</f>
        <v>0</v>
      </c>
    </row>
    <row r="21" ht="12.75">
      <c r="A21" s="9"/>
      <c r="B21" s="46">
        <v>1</v>
      </c>
      <c r="C21" s="1"/>
      <c r="D21" s="1"/>
      <c r="E21" s="47" t="s">
        <v>95</v>
      </c>
      <c r="F21" s="1"/>
      <c r="G21" s="1"/>
      <c r="H21" s="1"/>
      <c r="I21" s="1"/>
      <c r="J21" s="1"/>
      <c r="K21" s="48">
        <f>H65</f>
        <v>0</v>
      </c>
      <c r="L21" s="48">
        <f>L65</f>
        <v>0</v>
      </c>
      <c r="M21" s="12"/>
      <c r="N21" s="2"/>
      <c r="O21" s="2"/>
      <c r="P21" s="2"/>
      <c r="Q21" s="2"/>
      <c r="S21" s="27">
        <f>S64</f>
        <v>0</v>
      </c>
    </row>
    <row r="22" ht="12.75">
      <c r="A22" s="9"/>
      <c r="B22" s="46">
        <v>2</v>
      </c>
      <c r="C22" s="1"/>
      <c r="D22" s="1"/>
      <c r="E22" s="47" t="s">
        <v>427</v>
      </c>
      <c r="F22" s="1"/>
      <c r="G22" s="1"/>
      <c r="H22" s="1"/>
      <c r="I22" s="1"/>
      <c r="J22" s="1"/>
      <c r="K22" s="48">
        <f>H88</f>
        <v>0</v>
      </c>
      <c r="L22" s="48">
        <f>L88</f>
        <v>0</v>
      </c>
      <c r="M22" s="12"/>
      <c r="N22" s="2"/>
      <c r="O22" s="2"/>
      <c r="P22" s="2"/>
      <c r="Q22" s="2"/>
      <c r="S22" s="27">
        <f>S87</f>
        <v>0</v>
      </c>
    </row>
    <row r="23" ht="12.75">
      <c r="A23" s="9"/>
      <c r="B23" s="46">
        <v>3</v>
      </c>
      <c r="C23" s="1"/>
      <c r="D23" s="1"/>
      <c r="E23" s="47" t="s">
        <v>428</v>
      </c>
      <c r="F23" s="1"/>
      <c r="G23" s="1"/>
      <c r="H23" s="1"/>
      <c r="I23" s="1"/>
      <c r="J23" s="1"/>
      <c r="K23" s="48">
        <f>H96</f>
        <v>0</v>
      </c>
      <c r="L23" s="48">
        <f>L96</f>
        <v>0</v>
      </c>
      <c r="M23" s="12"/>
      <c r="N23" s="2"/>
      <c r="O23" s="2"/>
      <c r="P23" s="2"/>
      <c r="Q23" s="2"/>
      <c r="S23" s="27">
        <f>S95</f>
        <v>0</v>
      </c>
    </row>
    <row r="24" ht="12.75">
      <c r="A24" s="9"/>
      <c r="B24" s="46">
        <v>4</v>
      </c>
      <c r="C24" s="1"/>
      <c r="D24" s="1"/>
      <c r="E24" s="47" t="s">
        <v>97</v>
      </c>
      <c r="F24" s="1"/>
      <c r="G24" s="1"/>
      <c r="H24" s="1"/>
      <c r="I24" s="1"/>
      <c r="J24" s="1"/>
      <c r="K24" s="48">
        <f>H109</f>
        <v>0</v>
      </c>
      <c r="L24" s="48">
        <f>L109</f>
        <v>0</v>
      </c>
      <c r="M24" s="12"/>
      <c r="N24" s="2"/>
      <c r="O24" s="2"/>
      <c r="P24" s="2"/>
      <c r="Q24" s="2"/>
      <c r="S24" s="27">
        <f>S108</f>
        <v>0</v>
      </c>
    </row>
    <row r="25" ht="12.75">
      <c r="A25" s="9"/>
      <c r="B25" s="46">
        <v>8</v>
      </c>
      <c r="C25" s="1"/>
      <c r="D25" s="1"/>
      <c r="E25" s="47" t="s">
        <v>99</v>
      </c>
      <c r="F25" s="1"/>
      <c r="G25" s="1"/>
      <c r="H25" s="1"/>
      <c r="I25" s="1"/>
      <c r="J25" s="1"/>
      <c r="K25" s="48">
        <f>H127</f>
        <v>0</v>
      </c>
      <c r="L25" s="48">
        <f>L127</f>
        <v>0</v>
      </c>
      <c r="M25" s="79"/>
      <c r="N25" s="2"/>
      <c r="O25" s="2"/>
      <c r="P25" s="2"/>
      <c r="Q25" s="2"/>
      <c r="S25" s="27">
        <f>S126</f>
        <v>0</v>
      </c>
    </row>
    <row r="26" ht="12.75">
      <c r="A26" s="1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80"/>
      <c r="N26" s="2"/>
      <c r="O26" s="2"/>
      <c r="P26" s="2"/>
      <c r="Q26" s="2"/>
    </row>
    <row r="27" ht="14" customHeight="1">
      <c r="A27" s="4"/>
      <c r="B27" s="38" t="s">
        <v>42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81"/>
      <c r="N28" s="2"/>
      <c r="O28" s="2"/>
      <c r="P28" s="2"/>
      <c r="Q28" s="2"/>
    </row>
    <row r="29" ht="18" customHeight="1">
      <c r="A29" s="9"/>
      <c r="B29" s="44" t="s">
        <v>43</v>
      </c>
      <c r="C29" s="44" t="s">
        <v>39</v>
      </c>
      <c r="D29" s="44" t="s">
        <v>44</v>
      </c>
      <c r="E29" s="44" t="s">
        <v>40</v>
      </c>
      <c r="F29" s="44" t="s">
        <v>45</v>
      </c>
      <c r="G29" s="45" t="s">
        <v>46</v>
      </c>
      <c r="H29" s="22" t="s">
        <v>47</v>
      </c>
      <c r="I29" s="22" t="s">
        <v>48</v>
      </c>
      <c r="J29" s="22" t="s">
        <v>17</v>
      </c>
      <c r="K29" s="45" t="s">
        <v>49</v>
      </c>
      <c r="L29" s="22" t="s">
        <v>18</v>
      </c>
      <c r="M29" s="79"/>
      <c r="N29" s="2"/>
      <c r="O29" s="2"/>
      <c r="P29" s="2"/>
      <c r="Q29" s="2"/>
    </row>
    <row r="30" ht="40" customHeight="1">
      <c r="A30" s="9"/>
      <c r="B30" s="49" t="s">
        <v>50</v>
      </c>
      <c r="C30" s="1"/>
      <c r="D30" s="1"/>
      <c r="E30" s="1"/>
      <c r="F30" s="1"/>
      <c r="G30" s="1"/>
      <c r="H30" s="50"/>
      <c r="I30" s="1"/>
      <c r="J30" s="50"/>
      <c r="K30" s="1"/>
      <c r="L30" s="1"/>
      <c r="M30" s="12"/>
      <c r="N30" s="2"/>
      <c r="O30" s="2"/>
      <c r="P30" s="2"/>
      <c r="Q30" s="2"/>
    </row>
    <row r="31" ht="12.75">
      <c r="A31" s="9"/>
      <c r="B31" s="51">
        <v>1</v>
      </c>
      <c r="C31" s="52" t="s">
        <v>107</v>
      </c>
      <c r="D31" s="52">
        <v>1</v>
      </c>
      <c r="E31" s="52" t="s">
        <v>102</v>
      </c>
      <c r="F31" s="52" t="s">
        <v>7</v>
      </c>
      <c r="G31" s="53" t="s">
        <v>108</v>
      </c>
      <c r="H31" s="54">
        <v>2773.2959999999998</v>
      </c>
      <c r="I31" s="25">
        <f>ROUND(0,2)</f>
        <v>0</v>
      </c>
      <c r="J31" s="55">
        <f>ROUND(I31*H31,2)</f>
        <v>0</v>
      </c>
      <c r="K31" s="56">
        <v>0.20999999999999999</v>
      </c>
      <c r="L31" s="57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8" t="s">
        <v>54</v>
      </c>
      <c r="C32" s="1"/>
      <c r="D32" s="1"/>
      <c r="E32" s="59" t="s">
        <v>429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ht="12.75">
      <c r="A33" s="9"/>
      <c r="B33" s="58" t="s">
        <v>56</v>
      </c>
      <c r="C33" s="1"/>
      <c r="D33" s="1"/>
      <c r="E33" s="59" t="s">
        <v>489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57</v>
      </c>
      <c r="C34" s="1"/>
      <c r="D34" s="1"/>
      <c r="E34" s="59" t="s">
        <v>111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 ht="12.75">
      <c r="A35" s="9"/>
      <c r="B35" s="60" t="s">
        <v>59</v>
      </c>
      <c r="C35" s="31"/>
      <c r="D35" s="31"/>
      <c r="E35" s="61" t="s">
        <v>60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 thickBot="1" ht="25" customHeight="1">
      <c r="A36" s="9"/>
      <c r="B36" s="1"/>
      <c r="C36" s="67">
        <v>0</v>
      </c>
      <c r="D36" s="1"/>
      <c r="E36" s="67" t="s">
        <v>41</v>
      </c>
      <c r="F36" s="1"/>
      <c r="G36" s="68" t="s">
        <v>88</v>
      </c>
      <c r="H36" s="69">
        <f>0+J31</f>
        <v>0</v>
      </c>
      <c r="I36" s="68" t="s">
        <v>89</v>
      </c>
      <c r="J36" s="70">
        <f>(L36-H36)</f>
        <v>0</v>
      </c>
      <c r="K36" s="68" t="s">
        <v>90</v>
      </c>
      <c r="L36" s="71">
        <f>0+L31</f>
        <v>0</v>
      </c>
      <c r="M36" s="12"/>
      <c r="N36" s="2"/>
      <c r="O36" s="2"/>
      <c r="P36" s="2"/>
      <c r="Q36" s="43">
        <f>0+Q31</f>
        <v>0</v>
      </c>
      <c r="R36" s="27">
        <f>0+R31</f>
        <v>0</v>
      </c>
      <c r="S36" s="72">
        <f>Q36*(1+J36)+R36</f>
        <v>0</v>
      </c>
    </row>
    <row r="37" thickTop="1" thickBot="1" ht="25" customHeight="1">
      <c r="A37" s="9"/>
      <c r="B37" s="73"/>
      <c r="C37" s="73"/>
      <c r="D37" s="73"/>
      <c r="E37" s="73"/>
      <c r="F37" s="73"/>
      <c r="G37" s="74" t="s">
        <v>91</v>
      </c>
      <c r="H37" s="75">
        <f>0+J31</f>
        <v>0</v>
      </c>
      <c r="I37" s="74" t="s">
        <v>92</v>
      </c>
      <c r="J37" s="76">
        <f>0+J36</f>
        <v>0</v>
      </c>
      <c r="K37" s="74" t="s">
        <v>93</v>
      </c>
      <c r="L37" s="77">
        <f>0+L31</f>
        <v>0</v>
      </c>
      <c r="M37" s="12"/>
      <c r="N37" s="2"/>
      <c r="O37" s="2"/>
      <c r="P37" s="2"/>
      <c r="Q37" s="2"/>
    </row>
    <row r="38" ht="40" customHeight="1">
      <c r="A38" s="9"/>
      <c r="B38" s="82" t="s">
        <v>117</v>
      </c>
      <c r="C38" s="1"/>
      <c r="D38" s="1"/>
      <c r="E38" s="1"/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1">
        <v>2</v>
      </c>
      <c r="C39" s="52" t="s">
        <v>146</v>
      </c>
      <c r="D39" s="52" t="s">
        <v>7</v>
      </c>
      <c r="E39" s="52" t="s">
        <v>147</v>
      </c>
      <c r="F39" s="52" t="s">
        <v>7</v>
      </c>
      <c r="G39" s="53" t="s">
        <v>103</v>
      </c>
      <c r="H39" s="54">
        <v>877.38199999999995</v>
      </c>
      <c r="I39" s="25">
        <f>ROUND(0,2)</f>
        <v>0</v>
      </c>
      <c r="J39" s="55">
        <f>ROUND(I39*H39,2)</f>
        <v>0</v>
      </c>
      <c r="K39" s="56">
        <v>0.20999999999999999</v>
      </c>
      <c r="L39" s="57">
        <f>IF(ISNUMBER(K39),ROUND(J39*(K39+1),2),0)</f>
        <v>0</v>
      </c>
      <c r="M39" s="12"/>
      <c r="N39" s="2"/>
      <c r="O39" s="2"/>
      <c r="P39" s="2"/>
      <c r="Q39" s="43">
        <f>IF(ISNUMBER(K39),IF(H39&gt;0,IF(I39&gt;0,J39,0),0),0)</f>
        <v>0</v>
      </c>
      <c r="R39" s="27">
        <f>IF(ISNUMBER(K39)=FALSE,J39,0)</f>
        <v>0</v>
      </c>
    </row>
    <row r="40" ht="12.75">
      <c r="A40" s="9"/>
      <c r="B40" s="58" t="s">
        <v>54</v>
      </c>
      <c r="C40" s="1"/>
      <c r="D40" s="1"/>
      <c r="E40" s="59" t="s">
        <v>431</v>
      </c>
      <c r="F40" s="1"/>
      <c r="G40" s="1"/>
      <c r="H40" s="50"/>
      <c r="I40" s="1"/>
      <c r="J40" s="50"/>
      <c r="K40" s="1"/>
      <c r="L40" s="1"/>
      <c r="M40" s="12"/>
      <c r="N40" s="2"/>
      <c r="O40" s="2"/>
      <c r="P40" s="2"/>
      <c r="Q40" s="2"/>
    </row>
    <row r="41" ht="12.75">
      <c r="A41" s="9"/>
      <c r="B41" s="58" t="s">
        <v>56</v>
      </c>
      <c r="C41" s="1"/>
      <c r="D41" s="1"/>
      <c r="E41" s="59" t="s">
        <v>490</v>
      </c>
      <c r="F41" s="1"/>
      <c r="G41" s="1"/>
      <c r="H41" s="50"/>
      <c r="I41" s="1"/>
      <c r="J41" s="50"/>
      <c r="K41" s="1"/>
      <c r="L41" s="1"/>
      <c r="M41" s="12"/>
      <c r="N41" s="2"/>
      <c r="O41" s="2"/>
      <c r="P41" s="2"/>
      <c r="Q41" s="2"/>
    </row>
    <row r="42" ht="12.75">
      <c r="A42" s="9"/>
      <c r="B42" s="58" t="s">
        <v>57</v>
      </c>
      <c r="C42" s="1"/>
      <c r="D42" s="1"/>
      <c r="E42" s="59" t="s">
        <v>150</v>
      </c>
      <c r="F42" s="1"/>
      <c r="G42" s="1"/>
      <c r="H42" s="50"/>
      <c r="I42" s="1"/>
      <c r="J42" s="50"/>
      <c r="K42" s="1"/>
      <c r="L42" s="1"/>
      <c r="M42" s="12"/>
      <c r="N42" s="2"/>
      <c r="O42" s="2"/>
      <c r="P42" s="2"/>
      <c r="Q42" s="2"/>
    </row>
    <row r="43" thickBot="1" ht="12.75">
      <c r="A43" s="9"/>
      <c r="B43" s="60" t="s">
        <v>59</v>
      </c>
      <c r="C43" s="31"/>
      <c r="D43" s="31"/>
      <c r="E43" s="61" t="s">
        <v>60</v>
      </c>
      <c r="F43" s="31"/>
      <c r="G43" s="31"/>
      <c r="H43" s="62"/>
      <c r="I43" s="31"/>
      <c r="J43" s="62"/>
      <c r="K43" s="31"/>
      <c r="L43" s="31"/>
      <c r="M43" s="12"/>
      <c r="N43" s="2"/>
      <c r="O43" s="2"/>
      <c r="P43" s="2"/>
      <c r="Q43" s="2"/>
    </row>
    <row r="44" thickTop="1" ht="12.75">
      <c r="A44" s="9"/>
      <c r="B44" s="51">
        <v>3</v>
      </c>
      <c r="C44" s="52" t="s">
        <v>433</v>
      </c>
      <c r="D44" s="52" t="s">
        <v>7</v>
      </c>
      <c r="E44" s="52" t="s">
        <v>434</v>
      </c>
      <c r="F44" s="52" t="s">
        <v>7</v>
      </c>
      <c r="G44" s="53" t="s">
        <v>103</v>
      </c>
      <c r="H44" s="63">
        <v>905.61199999999997</v>
      </c>
      <c r="I44" s="37">
        <f>ROUND(0,2)</f>
        <v>0</v>
      </c>
      <c r="J44" s="64">
        <f>ROUND(I44*H44,2)</f>
        <v>0</v>
      </c>
      <c r="K44" s="65">
        <v>0.20999999999999999</v>
      </c>
      <c r="L44" s="66">
        <f>IF(ISNUMBER(K44),ROUND(J44*(K44+1),2),0)</f>
        <v>0</v>
      </c>
      <c r="M44" s="12"/>
      <c r="N44" s="2"/>
      <c r="O44" s="2"/>
      <c r="P44" s="2"/>
      <c r="Q44" s="43">
        <f>IF(ISNUMBER(K44),IF(H44&gt;0,IF(I44&gt;0,J44,0),0),0)</f>
        <v>0</v>
      </c>
      <c r="R44" s="27">
        <f>IF(ISNUMBER(K44)=FALSE,J44,0)</f>
        <v>0</v>
      </c>
    </row>
    <row r="45" ht="12.75">
      <c r="A45" s="9"/>
      <c r="B45" s="58" t="s">
        <v>54</v>
      </c>
      <c r="C45" s="1"/>
      <c r="D45" s="1"/>
      <c r="E45" s="59" t="s">
        <v>435</v>
      </c>
      <c r="F45" s="1"/>
      <c r="G45" s="1"/>
      <c r="H45" s="50"/>
      <c r="I45" s="1"/>
      <c r="J45" s="50"/>
      <c r="K45" s="1"/>
      <c r="L45" s="1"/>
      <c r="M45" s="12"/>
      <c r="N45" s="2"/>
      <c r="O45" s="2"/>
      <c r="P45" s="2"/>
      <c r="Q45" s="2"/>
    </row>
    <row r="46" ht="12.75">
      <c r="A46" s="9"/>
      <c r="B46" s="58" t="s">
        <v>56</v>
      </c>
      <c r="C46" s="1"/>
      <c r="D46" s="1"/>
      <c r="E46" s="59" t="s">
        <v>491</v>
      </c>
      <c r="F46" s="1"/>
      <c r="G46" s="1"/>
      <c r="H46" s="50"/>
      <c r="I46" s="1"/>
      <c r="J46" s="50"/>
      <c r="K46" s="1"/>
      <c r="L46" s="1"/>
      <c r="M46" s="12"/>
      <c r="N46" s="2"/>
      <c r="O46" s="2"/>
      <c r="P46" s="2"/>
      <c r="Q46" s="2"/>
    </row>
    <row r="47" ht="12.75">
      <c r="A47" s="9"/>
      <c r="B47" s="58" t="s">
        <v>57</v>
      </c>
      <c r="C47" s="1"/>
      <c r="D47" s="1"/>
      <c r="E47" s="59" t="s">
        <v>437</v>
      </c>
      <c r="F47" s="1"/>
      <c r="G47" s="1"/>
      <c r="H47" s="50"/>
      <c r="I47" s="1"/>
      <c r="J47" s="50"/>
      <c r="K47" s="1"/>
      <c r="L47" s="1"/>
      <c r="M47" s="12"/>
      <c r="N47" s="2"/>
      <c r="O47" s="2"/>
      <c r="P47" s="2"/>
      <c r="Q47" s="2"/>
    </row>
    <row r="48" thickBot="1" ht="12.75">
      <c r="A48" s="9"/>
      <c r="B48" s="60" t="s">
        <v>59</v>
      </c>
      <c r="C48" s="31"/>
      <c r="D48" s="31"/>
      <c r="E48" s="61" t="s">
        <v>60</v>
      </c>
      <c r="F48" s="31"/>
      <c r="G48" s="31"/>
      <c r="H48" s="62"/>
      <c r="I48" s="31"/>
      <c r="J48" s="62"/>
      <c r="K48" s="31"/>
      <c r="L48" s="31"/>
      <c r="M48" s="12"/>
      <c r="N48" s="2"/>
      <c r="O48" s="2"/>
      <c r="P48" s="2"/>
      <c r="Q48" s="2"/>
    </row>
    <row r="49" thickTop="1" ht="12.75">
      <c r="A49" s="9"/>
      <c r="B49" s="51">
        <v>4</v>
      </c>
      <c r="C49" s="52" t="s">
        <v>155</v>
      </c>
      <c r="D49" s="52" t="s">
        <v>7</v>
      </c>
      <c r="E49" s="52" t="s">
        <v>156</v>
      </c>
      <c r="F49" s="52" t="s">
        <v>7</v>
      </c>
      <c r="G49" s="53" t="s">
        <v>103</v>
      </c>
      <c r="H49" s="63">
        <v>1358.4179999999999</v>
      </c>
      <c r="I49" s="37">
        <f>ROUND(0,2)</f>
        <v>0</v>
      </c>
      <c r="J49" s="64">
        <f>ROUND(I49*H49,2)</f>
        <v>0</v>
      </c>
      <c r="K49" s="65">
        <v>0.20999999999999999</v>
      </c>
      <c r="L49" s="66">
        <f>IF(ISNUMBER(K49),ROUND(J49*(K49+1),2),0)</f>
        <v>0</v>
      </c>
      <c r="M49" s="12"/>
      <c r="N49" s="2"/>
      <c r="O49" s="2"/>
      <c r="P49" s="2"/>
      <c r="Q49" s="43">
        <f>IF(ISNUMBER(K49),IF(H49&gt;0,IF(I49&gt;0,J49,0),0),0)</f>
        <v>0</v>
      </c>
      <c r="R49" s="27">
        <f>IF(ISNUMBER(K49)=FALSE,J49,0)</f>
        <v>0</v>
      </c>
    </row>
    <row r="50" ht="12.75">
      <c r="A50" s="9"/>
      <c r="B50" s="58" t="s">
        <v>54</v>
      </c>
      <c r="C50" s="1"/>
      <c r="D50" s="1"/>
      <c r="E50" s="59" t="s">
        <v>492</v>
      </c>
      <c r="F50" s="1"/>
      <c r="G50" s="1"/>
      <c r="H50" s="50"/>
      <c r="I50" s="1"/>
      <c r="J50" s="50"/>
      <c r="K50" s="1"/>
      <c r="L50" s="1"/>
      <c r="M50" s="12"/>
      <c r="N50" s="2"/>
      <c r="O50" s="2"/>
      <c r="P50" s="2"/>
      <c r="Q50" s="2"/>
    </row>
    <row r="51" ht="12.75">
      <c r="A51" s="9"/>
      <c r="B51" s="58" t="s">
        <v>56</v>
      </c>
      <c r="C51" s="1"/>
      <c r="D51" s="1"/>
      <c r="E51" s="59" t="s">
        <v>493</v>
      </c>
      <c r="F51" s="1"/>
      <c r="G51" s="1"/>
      <c r="H51" s="50"/>
      <c r="I51" s="1"/>
      <c r="J51" s="50"/>
      <c r="K51" s="1"/>
      <c r="L51" s="1"/>
      <c r="M51" s="12"/>
      <c r="N51" s="2"/>
      <c r="O51" s="2"/>
      <c r="P51" s="2"/>
      <c r="Q51" s="2"/>
    </row>
    <row r="52" ht="12.75">
      <c r="A52" s="9"/>
      <c r="B52" s="58" t="s">
        <v>57</v>
      </c>
      <c r="C52" s="1"/>
      <c r="D52" s="1"/>
      <c r="E52" s="59" t="s">
        <v>159</v>
      </c>
      <c r="F52" s="1"/>
      <c r="G52" s="1"/>
      <c r="H52" s="50"/>
      <c r="I52" s="1"/>
      <c r="J52" s="50"/>
      <c r="K52" s="1"/>
      <c r="L52" s="1"/>
      <c r="M52" s="12"/>
      <c r="N52" s="2"/>
      <c r="O52" s="2"/>
      <c r="P52" s="2"/>
      <c r="Q52" s="2"/>
    </row>
    <row r="53" thickBot="1" ht="12.75">
      <c r="A53" s="9"/>
      <c r="B53" s="60" t="s">
        <v>59</v>
      </c>
      <c r="C53" s="31"/>
      <c r="D53" s="31"/>
      <c r="E53" s="61" t="s">
        <v>60</v>
      </c>
      <c r="F53" s="31"/>
      <c r="G53" s="31"/>
      <c r="H53" s="62"/>
      <c r="I53" s="31"/>
      <c r="J53" s="62"/>
      <c r="K53" s="31"/>
      <c r="L53" s="31"/>
      <c r="M53" s="12"/>
      <c r="N53" s="2"/>
      <c r="O53" s="2"/>
      <c r="P53" s="2"/>
      <c r="Q53" s="2"/>
    </row>
    <row r="54" thickTop="1" ht="12.75">
      <c r="A54" s="9"/>
      <c r="B54" s="51">
        <v>5</v>
      </c>
      <c r="C54" s="52" t="s">
        <v>164</v>
      </c>
      <c r="D54" s="52" t="s">
        <v>7</v>
      </c>
      <c r="E54" s="52" t="s">
        <v>165</v>
      </c>
      <c r="F54" s="52" t="s">
        <v>7</v>
      </c>
      <c r="G54" s="53" t="s">
        <v>103</v>
      </c>
      <c r="H54" s="63">
        <v>207.643</v>
      </c>
      <c r="I54" s="37">
        <f>ROUND(0,2)</f>
        <v>0</v>
      </c>
      <c r="J54" s="64">
        <f>ROUND(I54*H54,2)</f>
        <v>0</v>
      </c>
      <c r="K54" s="65">
        <v>0.20999999999999999</v>
      </c>
      <c r="L54" s="66">
        <f>IF(ISNUMBER(K54),ROUND(J54*(K54+1),2),0)</f>
        <v>0</v>
      </c>
      <c r="M54" s="12"/>
      <c r="N54" s="2"/>
      <c r="O54" s="2"/>
      <c r="P54" s="2"/>
      <c r="Q54" s="43">
        <f>IF(ISNUMBER(K54),IF(H54&gt;0,IF(I54&gt;0,J54,0),0),0)</f>
        <v>0</v>
      </c>
      <c r="R54" s="27">
        <f>IF(ISNUMBER(K54)=FALSE,J54,0)</f>
        <v>0</v>
      </c>
    </row>
    <row r="55" ht="12.75">
      <c r="A55" s="9"/>
      <c r="B55" s="58" t="s">
        <v>54</v>
      </c>
      <c r="C55" s="1"/>
      <c r="D55" s="1"/>
      <c r="E55" s="59" t="s">
        <v>440</v>
      </c>
      <c r="F55" s="1"/>
      <c r="G55" s="1"/>
      <c r="H55" s="50"/>
      <c r="I55" s="1"/>
      <c r="J55" s="50"/>
      <c r="K55" s="1"/>
      <c r="L55" s="1"/>
      <c r="M55" s="12"/>
      <c r="N55" s="2"/>
      <c r="O55" s="2"/>
      <c r="P55" s="2"/>
      <c r="Q55" s="2"/>
    </row>
    <row r="56" ht="12.75">
      <c r="A56" s="9"/>
      <c r="B56" s="58" t="s">
        <v>56</v>
      </c>
      <c r="C56" s="1"/>
      <c r="D56" s="1"/>
      <c r="E56" s="59" t="s">
        <v>494</v>
      </c>
      <c r="F56" s="1"/>
      <c r="G56" s="1"/>
      <c r="H56" s="50"/>
      <c r="I56" s="1"/>
      <c r="J56" s="50"/>
      <c r="K56" s="1"/>
      <c r="L56" s="1"/>
      <c r="M56" s="12"/>
      <c r="N56" s="2"/>
      <c r="O56" s="2"/>
      <c r="P56" s="2"/>
      <c r="Q56" s="2"/>
    </row>
    <row r="57" ht="12.75">
      <c r="A57" s="9"/>
      <c r="B57" s="58" t="s">
        <v>57</v>
      </c>
      <c r="C57" s="1"/>
      <c r="D57" s="1"/>
      <c r="E57" s="59" t="s">
        <v>168</v>
      </c>
      <c r="F57" s="1"/>
      <c r="G57" s="1"/>
      <c r="H57" s="50"/>
      <c r="I57" s="1"/>
      <c r="J57" s="50"/>
      <c r="K57" s="1"/>
      <c r="L57" s="1"/>
      <c r="M57" s="12"/>
      <c r="N57" s="2"/>
      <c r="O57" s="2"/>
      <c r="P57" s="2"/>
      <c r="Q57" s="2"/>
    </row>
    <row r="58" thickBot="1" ht="12.75">
      <c r="A58" s="9"/>
      <c r="B58" s="60" t="s">
        <v>59</v>
      </c>
      <c r="C58" s="31"/>
      <c r="D58" s="31"/>
      <c r="E58" s="61" t="s">
        <v>60</v>
      </c>
      <c r="F58" s="31"/>
      <c r="G58" s="31"/>
      <c r="H58" s="62"/>
      <c r="I58" s="31"/>
      <c r="J58" s="62"/>
      <c r="K58" s="31"/>
      <c r="L58" s="31"/>
      <c r="M58" s="12"/>
      <c r="N58" s="2"/>
      <c r="O58" s="2"/>
      <c r="P58" s="2"/>
      <c r="Q58" s="2"/>
    </row>
    <row r="59" thickTop="1" ht="12.75">
      <c r="A59" s="9"/>
      <c r="B59" s="51">
        <v>6</v>
      </c>
      <c r="C59" s="52" t="s">
        <v>177</v>
      </c>
      <c r="D59" s="52" t="s">
        <v>7</v>
      </c>
      <c r="E59" s="52" t="s">
        <v>178</v>
      </c>
      <c r="F59" s="52" t="s">
        <v>7</v>
      </c>
      <c r="G59" s="53" t="s">
        <v>103</v>
      </c>
      <c r="H59" s="63">
        <v>877.38199999999995</v>
      </c>
      <c r="I59" s="37">
        <f>ROUND(0,2)</f>
        <v>0</v>
      </c>
      <c r="J59" s="64">
        <f>ROUND(I59*H59,2)</f>
        <v>0</v>
      </c>
      <c r="K59" s="65">
        <v>0.20999999999999999</v>
      </c>
      <c r="L59" s="66">
        <f>IF(ISNUMBER(K59),ROUND(J59*(K59+1),2),0)</f>
        <v>0</v>
      </c>
      <c r="M59" s="12"/>
      <c r="N59" s="2"/>
      <c r="O59" s="2"/>
      <c r="P59" s="2"/>
      <c r="Q59" s="43">
        <f>IF(ISNUMBER(K59),IF(H59&gt;0,IF(I59&gt;0,J59,0),0),0)</f>
        <v>0</v>
      </c>
      <c r="R59" s="27">
        <f>IF(ISNUMBER(K59)=FALSE,J59,0)</f>
        <v>0</v>
      </c>
    </row>
    <row r="60" ht="12.75">
      <c r="A60" s="9"/>
      <c r="B60" s="58" t="s">
        <v>54</v>
      </c>
      <c r="C60" s="1"/>
      <c r="D60" s="1"/>
      <c r="E60" s="59" t="s">
        <v>442</v>
      </c>
      <c r="F60" s="1"/>
      <c r="G60" s="1"/>
      <c r="H60" s="50"/>
      <c r="I60" s="1"/>
      <c r="J60" s="50"/>
      <c r="K60" s="1"/>
      <c r="L60" s="1"/>
      <c r="M60" s="12"/>
      <c r="N60" s="2"/>
      <c r="O60" s="2"/>
      <c r="P60" s="2"/>
      <c r="Q60" s="2"/>
    </row>
    <row r="61" ht="12.75">
      <c r="A61" s="9"/>
      <c r="B61" s="58" t="s">
        <v>56</v>
      </c>
      <c r="C61" s="1"/>
      <c r="D61" s="1"/>
      <c r="E61" s="59" t="s">
        <v>495</v>
      </c>
      <c r="F61" s="1"/>
      <c r="G61" s="1"/>
      <c r="H61" s="50"/>
      <c r="I61" s="1"/>
      <c r="J61" s="50"/>
      <c r="K61" s="1"/>
      <c r="L61" s="1"/>
      <c r="M61" s="12"/>
      <c r="N61" s="2"/>
      <c r="O61" s="2"/>
      <c r="P61" s="2"/>
      <c r="Q61" s="2"/>
    </row>
    <row r="62" ht="12.75">
      <c r="A62" s="9"/>
      <c r="B62" s="58" t="s">
        <v>57</v>
      </c>
      <c r="C62" s="1"/>
      <c r="D62" s="1"/>
      <c r="E62" s="59" t="s">
        <v>181</v>
      </c>
      <c r="F62" s="1"/>
      <c r="G62" s="1"/>
      <c r="H62" s="50"/>
      <c r="I62" s="1"/>
      <c r="J62" s="50"/>
      <c r="K62" s="1"/>
      <c r="L62" s="1"/>
      <c r="M62" s="12"/>
      <c r="N62" s="2"/>
      <c r="O62" s="2"/>
      <c r="P62" s="2"/>
      <c r="Q62" s="2"/>
    </row>
    <row r="63" thickBot="1" ht="12.75">
      <c r="A63" s="9"/>
      <c r="B63" s="60" t="s">
        <v>59</v>
      </c>
      <c r="C63" s="31"/>
      <c r="D63" s="31"/>
      <c r="E63" s="61" t="s">
        <v>60</v>
      </c>
      <c r="F63" s="31"/>
      <c r="G63" s="31"/>
      <c r="H63" s="62"/>
      <c r="I63" s="31"/>
      <c r="J63" s="62"/>
      <c r="K63" s="31"/>
      <c r="L63" s="31"/>
      <c r="M63" s="12"/>
      <c r="N63" s="2"/>
      <c r="O63" s="2"/>
      <c r="P63" s="2"/>
      <c r="Q63" s="2"/>
    </row>
    <row r="64" thickTop="1" thickBot="1" ht="25" customHeight="1">
      <c r="A64" s="9"/>
      <c r="B64" s="1"/>
      <c r="C64" s="67">
        <v>1</v>
      </c>
      <c r="D64" s="1"/>
      <c r="E64" s="67" t="s">
        <v>95</v>
      </c>
      <c r="F64" s="1"/>
      <c r="G64" s="68" t="s">
        <v>88</v>
      </c>
      <c r="H64" s="69">
        <f>J39+J44+J49+J54+J59</f>
        <v>0</v>
      </c>
      <c r="I64" s="68" t="s">
        <v>89</v>
      </c>
      <c r="J64" s="70">
        <f>(L64-H64)</f>
        <v>0</v>
      </c>
      <c r="K64" s="68" t="s">
        <v>90</v>
      </c>
      <c r="L64" s="71">
        <f>L39+L44+L49+L54+L59</f>
        <v>0</v>
      </c>
      <c r="M64" s="12"/>
      <c r="N64" s="2"/>
      <c r="O64" s="2"/>
      <c r="P64" s="2"/>
      <c r="Q64" s="43">
        <f>0+Q39+Q44+Q49+Q54+Q59</f>
        <v>0</v>
      </c>
      <c r="R64" s="27">
        <f>0+R39+R44+R49+R54+R59</f>
        <v>0</v>
      </c>
      <c r="S64" s="72">
        <f>Q64*(1+J64)+R64</f>
        <v>0</v>
      </c>
    </row>
    <row r="65" thickTop="1" thickBot="1" ht="25" customHeight="1">
      <c r="A65" s="9"/>
      <c r="B65" s="73"/>
      <c r="C65" s="73"/>
      <c r="D65" s="73"/>
      <c r="E65" s="73"/>
      <c r="F65" s="73"/>
      <c r="G65" s="74" t="s">
        <v>91</v>
      </c>
      <c r="H65" s="75">
        <f>J39+J44+J49+J54+J59</f>
        <v>0</v>
      </c>
      <c r="I65" s="74" t="s">
        <v>92</v>
      </c>
      <c r="J65" s="76">
        <f>0+J64</f>
        <v>0</v>
      </c>
      <c r="K65" s="74" t="s">
        <v>93</v>
      </c>
      <c r="L65" s="77">
        <f>L39+L44+L49+L54+L59</f>
        <v>0</v>
      </c>
      <c r="M65" s="12"/>
      <c r="N65" s="2"/>
      <c r="O65" s="2"/>
      <c r="P65" s="2"/>
      <c r="Q65" s="2"/>
    </row>
    <row r="66" ht="40" customHeight="1">
      <c r="A66" s="9"/>
      <c r="B66" s="82" t="s">
        <v>444</v>
      </c>
      <c r="C66" s="1"/>
      <c r="D66" s="1"/>
      <c r="E66" s="1"/>
      <c r="F66" s="1"/>
      <c r="G66" s="1"/>
      <c r="H66" s="50"/>
      <c r="I66" s="1"/>
      <c r="J66" s="50"/>
      <c r="K66" s="1"/>
      <c r="L66" s="1"/>
      <c r="M66" s="12"/>
      <c r="N66" s="2"/>
      <c r="O66" s="2"/>
      <c r="P66" s="2"/>
      <c r="Q66" s="2"/>
    </row>
    <row r="67" ht="12.75">
      <c r="A67" s="9"/>
      <c r="B67" s="51">
        <v>7</v>
      </c>
      <c r="C67" s="52" t="s">
        <v>445</v>
      </c>
      <c r="D67" s="52" t="s">
        <v>7</v>
      </c>
      <c r="E67" s="52" t="s">
        <v>446</v>
      </c>
      <c r="F67" s="52" t="s">
        <v>7</v>
      </c>
      <c r="G67" s="53" t="s">
        <v>103</v>
      </c>
      <c r="H67" s="54">
        <v>88.052999999999997</v>
      </c>
      <c r="I67" s="25">
        <f>ROUND(0,2)</f>
        <v>0</v>
      </c>
      <c r="J67" s="55">
        <f>ROUND(I67*H67,2)</f>
        <v>0</v>
      </c>
      <c r="K67" s="56">
        <v>0.20999999999999999</v>
      </c>
      <c r="L67" s="57">
        <f>IF(ISNUMBER(K67),ROUND(J67*(K67+1),2),0)</f>
        <v>0</v>
      </c>
      <c r="M67" s="12"/>
      <c r="N67" s="2"/>
      <c r="O67" s="2"/>
      <c r="P67" s="2"/>
      <c r="Q67" s="43">
        <f>IF(ISNUMBER(K67),IF(H67&gt;0,IF(I67&gt;0,J67,0),0),0)</f>
        <v>0</v>
      </c>
      <c r="R67" s="27">
        <f>IF(ISNUMBER(K67)=FALSE,J67,0)</f>
        <v>0</v>
      </c>
    </row>
    <row r="68" ht="12.75">
      <c r="A68" s="9"/>
      <c r="B68" s="58" t="s">
        <v>54</v>
      </c>
      <c r="C68" s="1"/>
      <c r="D68" s="1"/>
      <c r="E68" s="59" t="s">
        <v>447</v>
      </c>
      <c r="F68" s="1"/>
      <c r="G68" s="1"/>
      <c r="H68" s="50"/>
      <c r="I68" s="1"/>
      <c r="J68" s="50"/>
      <c r="K68" s="1"/>
      <c r="L68" s="1"/>
      <c r="M68" s="12"/>
      <c r="N68" s="2"/>
      <c r="O68" s="2"/>
      <c r="P68" s="2"/>
      <c r="Q68" s="2"/>
    </row>
    <row r="69" ht="12.75">
      <c r="A69" s="9"/>
      <c r="B69" s="58" t="s">
        <v>56</v>
      </c>
      <c r="C69" s="1"/>
      <c r="D69" s="1"/>
      <c r="E69" s="59" t="s">
        <v>496</v>
      </c>
      <c r="F69" s="1"/>
      <c r="G69" s="1"/>
      <c r="H69" s="50"/>
      <c r="I69" s="1"/>
      <c r="J69" s="50"/>
      <c r="K69" s="1"/>
      <c r="L69" s="1"/>
      <c r="M69" s="12"/>
      <c r="N69" s="2"/>
      <c r="O69" s="2"/>
      <c r="P69" s="2"/>
      <c r="Q69" s="2"/>
    </row>
    <row r="70" ht="12.75">
      <c r="A70" s="9"/>
      <c r="B70" s="58" t="s">
        <v>57</v>
      </c>
      <c r="C70" s="1"/>
      <c r="D70" s="1"/>
      <c r="E70" s="59" t="s">
        <v>449</v>
      </c>
      <c r="F70" s="1"/>
      <c r="G70" s="1"/>
      <c r="H70" s="50"/>
      <c r="I70" s="1"/>
      <c r="J70" s="50"/>
      <c r="K70" s="1"/>
      <c r="L70" s="1"/>
      <c r="M70" s="12"/>
      <c r="N70" s="2"/>
      <c r="O70" s="2"/>
      <c r="P70" s="2"/>
      <c r="Q70" s="2"/>
    </row>
    <row r="71" thickBot="1" ht="12.75">
      <c r="A71" s="9"/>
      <c r="B71" s="60" t="s">
        <v>59</v>
      </c>
      <c r="C71" s="31"/>
      <c r="D71" s="31"/>
      <c r="E71" s="61" t="s">
        <v>60</v>
      </c>
      <c r="F71" s="31"/>
      <c r="G71" s="31"/>
      <c r="H71" s="62"/>
      <c r="I71" s="31"/>
      <c r="J71" s="62"/>
      <c r="K71" s="31"/>
      <c r="L71" s="31"/>
      <c r="M71" s="12"/>
      <c r="N71" s="2"/>
      <c r="O71" s="2"/>
      <c r="P71" s="2"/>
      <c r="Q71" s="2"/>
    </row>
    <row r="72" thickTop="1" ht="12.75">
      <c r="A72" s="9"/>
      <c r="B72" s="51">
        <v>8</v>
      </c>
      <c r="C72" s="52" t="s">
        <v>450</v>
      </c>
      <c r="D72" s="52" t="s">
        <v>7</v>
      </c>
      <c r="E72" s="52" t="s">
        <v>451</v>
      </c>
      <c r="F72" s="52" t="s">
        <v>7</v>
      </c>
      <c r="G72" s="53" t="s">
        <v>225</v>
      </c>
      <c r="H72" s="63">
        <v>162</v>
      </c>
      <c r="I72" s="37">
        <f>ROUND(0,2)</f>
        <v>0</v>
      </c>
      <c r="J72" s="64">
        <f>ROUND(I72*H72,2)</f>
        <v>0</v>
      </c>
      <c r="K72" s="65">
        <v>0.20999999999999999</v>
      </c>
      <c r="L72" s="66">
        <f>IF(ISNUMBER(K72),ROUND(J72*(K72+1),2),0)</f>
        <v>0</v>
      </c>
      <c r="M72" s="12"/>
      <c r="N72" s="2"/>
      <c r="O72" s="2"/>
      <c r="P72" s="2"/>
      <c r="Q72" s="43">
        <f>IF(ISNUMBER(K72),IF(H72&gt;0,IF(I72&gt;0,J72,0),0),0)</f>
        <v>0</v>
      </c>
      <c r="R72" s="27">
        <f>IF(ISNUMBER(K72)=FALSE,J72,0)</f>
        <v>0</v>
      </c>
    </row>
    <row r="73" ht="12.75">
      <c r="A73" s="9"/>
      <c r="B73" s="58" t="s">
        <v>54</v>
      </c>
      <c r="C73" s="1"/>
      <c r="D73" s="1"/>
      <c r="E73" s="59" t="s">
        <v>452</v>
      </c>
      <c r="F73" s="1"/>
      <c r="G73" s="1"/>
      <c r="H73" s="50"/>
      <c r="I73" s="1"/>
      <c r="J73" s="50"/>
      <c r="K73" s="1"/>
      <c r="L73" s="1"/>
      <c r="M73" s="12"/>
      <c r="N73" s="2"/>
      <c r="O73" s="2"/>
      <c r="P73" s="2"/>
      <c r="Q73" s="2"/>
    </row>
    <row r="74" ht="12.75">
      <c r="A74" s="9"/>
      <c r="B74" s="58" t="s">
        <v>56</v>
      </c>
      <c r="C74" s="1"/>
      <c r="D74" s="1"/>
      <c r="E74" s="59" t="s">
        <v>497</v>
      </c>
      <c r="F74" s="1"/>
      <c r="G74" s="1"/>
      <c r="H74" s="50"/>
      <c r="I74" s="1"/>
      <c r="J74" s="50"/>
      <c r="K74" s="1"/>
      <c r="L74" s="1"/>
      <c r="M74" s="12"/>
      <c r="N74" s="2"/>
      <c r="O74" s="2"/>
      <c r="P74" s="2"/>
      <c r="Q74" s="2"/>
    </row>
    <row r="75" ht="12.75">
      <c r="A75" s="9"/>
      <c r="B75" s="58" t="s">
        <v>57</v>
      </c>
      <c r="C75" s="1"/>
      <c r="D75" s="1"/>
      <c r="E75" s="59" t="s">
        <v>228</v>
      </c>
      <c r="F75" s="1"/>
      <c r="G75" s="1"/>
      <c r="H75" s="50"/>
      <c r="I75" s="1"/>
      <c r="J75" s="50"/>
      <c r="K75" s="1"/>
      <c r="L75" s="1"/>
      <c r="M75" s="12"/>
      <c r="N75" s="2"/>
      <c r="O75" s="2"/>
      <c r="P75" s="2"/>
      <c r="Q75" s="2"/>
    </row>
    <row r="76" thickBot="1" ht="12.75">
      <c r="A76" s="9"/>
      <c r="B76" s="60" t="s">
        <v>59</v>
      </c>
      <c r="C76" s="31"/>
      <c r="D76" s="31"/>
      <c r="E76" s="61" t="s">
        <v>60</v>
      </c>
      <c r="F76" s="31"/>
      <c r="G76" s="31"/>
      <c r="H76" s="62"/>
      <c r="I76" s="31"/>
      <c r="J76" s="62"/>
      <c r="K76" s="31"/>
      <c r="L76" s="31"/>
      <c r="M76" s="12"/>
      <c r="N76" s="2"/>
      <c r="O76" s="2"/>
      <c r="P76" s="2"/>
      <c r="Q76" s="2"/>
    </row>
    <row r="77" thickTop="1" ht="12.75">
      <c r="A77" s="9"/>
      <c r="B77" s="51">
        <v>9</v>
      </c>
      <c r="C77" s="52" t="s">
        <v>454</v>
      </c>
      <c r="D77" s="52" t="s">
        <v>7</v>
      </c>
      <c r="E77" s="52" t="s">
        <v>455</v>
      </c>
      <c r="F77" s="52" t="s">
        <v>7</v>
      </c>
      <c r="G77" s="53" t="s">
        <v>194</v>
      </c>
      <c r="H77" s="63">
        <v>910.375</v>
      </c>
      <c r="I77" s="37">
        <f>ROUND(0,2)</f>
        <v>0</v>
      </c>
      <c r="J77" s="64">
        <f>ROUND(I77*H77,2)</f>
        <v>0</v>
      </c>
      <c r="K77" s="65">
        <v>0.20999999999999999</v>
      </c>
      <c r="L77" s="66">
        <f>IF(ISNUMBER(K77),ROUND(J77*(K77+1),2),0)</f>
        <v>0</v>
      </c>
      <c r="M77" s="12"/>
      <c r="N77" s="2"/>
      <c r="O77" s="2"/>
      <c r="P77" s="2"/>
      <c r="Q77" s="43">
        <f>IF(ISNUMBER(K77),IF(H77&gt;0,IF(I77&gt;0,J77,0),0),0)</f>
        <v>0</v>
      </c>
      <c r="R77" s="27">
        <f>IF(ISNUMBER(K77)=FALSE,J77,0)</f>
        <v>0</v>
      </c>
    </row>
    <row r="78" ht="12.75">
      <c r="A78" s="9"/>
      <c r="B78" s="58" t="s">
        <v>54</v>
      </c>
      <c r="C78" s="1"/>
      <c r="D78" s="1"/>
      <c r="E78" s="59" t="s">
        <v>456</v>
      </c>
      <c r="F78" s="1"/>
      <c r="G78" s="1"/>
      <c r="H78" s="50"/>
      <c r="I78" s="1"/>
      <c r="J78" s="50"/>
      <c r="K78" s="1"/>
      <c r="L78" s="1"/>
      <c r="M78" s="12"/>
      <c r="N78" s="2"/>
      <c r="O78" s="2"/>
      <c r="P78" s="2"/>
      <c r="Q78" s="2"/>
    </row>
    <row r="79" ht="12.75">
      <c r="A79" s="9"/>
      <c r="B79" s="58" t="s">
        <v>56</v>
      </c>
      <c r="C79" s="1"/>
      <c r="D79" s="1"/>
      <c r="E79" s="59" t="s">
        <v>498</v>
      </c>
      <c r="F79" s="1"/>
      <c r="G79" s="1"/>
      <c r="H79" s="50"/>
      <c r="I79" s="1"/>
      <c r="J79" s="50"/>
      <c r="K79" s="1"/>
      <c r="L79" s="1"/>
      <c r="M79" s="12"/>
      <c r="N79" s="2"/>
      <c r="O79" s="2"/>
      <c r="P79" s="2"/>
      <c r="Q79" s="2"/>
    </row>
    <row r="80" ht="12.75">
      <c r="A80" s="9"/>
      <c r="B80" s="58" t="s">
        <v>57</v>
      </c>
      <c r="C80" s="1"/>
      <c r="D80" s="1"/>
      <c r="E80" s="59" t="s">
        <v>233</v>
      </c>
      <c r="F80" s="1"/>
      <c r="G80" s="1"/>
      <c r="H80" s="50"/>
      <c r="I80" s="1"/>
      <c r="J80" s="50"/>
      <c r="K80" s="1"/>
      <c r="L80" s="1"/>
      <c r="M80" s="12"/>
      <c r="N80" s="2"/>
      <c r="O80" s="2"/>
      <c r="P80" s="2"/>
      <c r="Q80" s="2"/>
    </row>
    <row r="81" thickBot="1" ht="12.75">
      <c r="A81" s="9"/>
      <c r="B81" s="60" t="s">
        <v>59</v>
      </c>
      <c r="C81" s="31"/>
      <c r="D81" s="31"/>
      <c r="E81" s="61" t="s">
        <v>60</v>
      </c>
      <c r="F81" s="31"/>
      <c r="G81" s="31"/>
      <c r="H81" s="62"/>
      <c r="I81" s="31"/>
      <c r="J81" s="62"/>
      <c r="K81" s="31"/>
      <c r="L81" s="31"/>
      <c r="M81" s="12"/>
      <c r="N81" s="2"/>
      <c r="O81" s="2"/>
      <c r="P81" s="2"/>
      <c r="Q81" s="2"/>
    </row>
    <row r="82" thickTop="1" ht="12.75">
      <c r="A82" s="9"/>
      <c r="B82" s="51">
        <v>10</v>
      </c>
      <c r="C82" s="52" t="s">
        <v>458</v>
      </c>
      <c r="D82" s="52" t="s">
        <v>7</v>
      </c>
      <c r="E82" s="52" t="s">
        <v>459</v>
      </c>
      <c r="F82" s="52" t="s">
        <v>7</v>
      </c>
      <c r="G82" s="53" t="s">
        <v>194</v>
      </c>
      <c r="H82" s="63">
        <v>1250.625</v>
      </c>
      <c r="I82" s="37">
        <f>ROUND(0,2)</f>
        <v>0</v>
      </c>
      <c r="J82" s="64">
        <f>ROUND(I82*H82,2)</f>
        <v>0</v>
      </c>
      <c r="K82" s="65">
        <v>0.20999999999999999</v>
      </c>
      <c r="L82" s="66">
        <f>IF(ISNUMBER(K82),ROUND(J82*(K82+1),2),0)</f>
        <v>0</v>
      </c>
      <c r="M82" s="12"/>
      <c r="N82" s="2"/>
      <c r="O82" s="2"/>
      <c r="P82" s="2"/>
      <c r="Q82" s="43">
        <f>IF(ISNUMBER(K82),IF(H82&gt;0,IF(I82&gt;0,J82,0),0),0)</f>
        <v>0</v>
      </c>
      <c r="R82" s="27">
        <f>IF(ISNUMBER(K82)=FALSE,J82,0)</f>
        <v>0</v>
      </c>
    </row>
    <row r="83" ht="12.75">
      <c r="A83" s="9"/>
      <c r="B83" s="58" t="s">
        <v>54</v>
      </c>
      <c r="C83" s="1"/>
      <c r="D83" s="1"/>
      <c r="E83" s="59" t="s">
        <v>7</v>
      </c>
      <c r="F83" s="1"/>
      <c r="G83" s="1"/>
      <c r="H83" s="50"/>
      <c r="I83" s="1"/>
      <c r="J83" s="50"/>
      <c r="K83" s="1"/>
      <c r="L83" s="1"/>
      <c r="M83" s="12"/>
      <c r="N83" s="2"/>
      <c r="O83" s="2"/>
      <c r="P83" s="2"/>
      <c r="Q83" s="2"/>
    </row>
    <row r="84" ht="12.75">
      <c r="A84" s="9"/>
      <c r="B84" s="58" t="s">
        <v>56</v>
      </c>
      <c r="C84" s="1"/>
      <c r="D84" s="1"/>
      <c r="E84" s="59" t="s">
        <v>499</v>
      </c>
      <c r="F84" s="1"/>
      <c r="G84" s="1"/>
      <c r="H84" s="50"/>
      <c r="I84" s="1"/>
      <c r="J84" s="50"/>
      <c r="K84" s="1"/>
      <c r="L84" s="1"/>
      <c r="M84" s="12"/>
      <c r="N84" s="2"/>
      <c r="O84" s="2"/>
      <c r="P84" s="2"/>
      <c r="Q84" s="2"/>
    </row>
    <row r="85" ht="12.75">
      <c r="A85" s="9"/>
      <c r="B85" s="58" t="s">
        <v>57</v>
      </c>
      <c r="C85" s="1"/>
      <c r="D85" s="1"/>
      <c r="E85" s="59" t="s">
        <v>233</v>
      </c>
      <c r="F85" s="1"/>
      <c r="G85" s="1"/>
      <c r="H85" s="50"/>
      <c r="I85" s="1"/>
      <c r="J85" s="50"/>
      <c r="K85" s="1"/>
      <c r="L85" s="1"/>
      <c r="M85" s="12"/>
      <c r="N85" s="2"/>
      <c r="O85" s="2"/>
      <c r="P85" s="2"/>
      <c r="Q85" s="2"/>
    </row>
    <row r="86" thickBot="1" ht="12.75">
      <c r="A86" s="9"/>
      <c r="B86" s="60" t="s">
        <v>59</v>
      </c>
      <c r="C86" s="31"/>
      <c r="D86" s="31"/>
      <c r="E86" s="61" t="s">
        <v>60</v>
      </c>
      <c r="F86" s="31"/>
      <c r="G86" s="31"/>
      <c r="H86" s="62"/>
      <c r="I86" s="31"/>
      <c r="J86" s="62"/>
      <c r="K86" s="31"/>
      <c r="L86" s="31"/>
      <c r="M86" s="12"/>
      <c r="N86" s="2"/>
      <c r="O86" s="2"/>
      <c r="P86" s="2"/>
      <c r="Q86" s="2"/>
    </row>
    <row r="87" thickTop="1" thickBot="1" ht="25" customHeight="1">
      <c r="A87" s="9"/>
      <c r="B87" s="1"/>
      <c r="C87" s="67">
        <v>2</v>
      </c>
      <c r="D87" s="1"/>
      <c r="E87" s="67" t="s">
        <v>427</v>
      </c>
      <c r="F87" s="1"/>
      <c r="G87" s="68" t="s">
        <v>88</v>
      </c>
      <c r="H87" s="69">
        <f>J67+J72+J77+J82</f>
        <v>0</v>
      </c>
      <c r="I87" s="68" t="s">
        <v>89</v>
      </c>
      <c r="J87" s="70">
        <f>(L87-H87)</f>
        <v>0</v>
      </c>
      <c r="K87" s="68" t="s">
        <v>90</v>
      </c>
      <c r="L87" s="71">
        <f>L67+L72+L77+L82</f>
        <v>0</v>
      </c>
      <c r="M87" s="12"/>
      <c r="N87" s="2"/>
      <c r="O87" s="2"/>
      <c r="P87" s="2"/>
      <c r="Q87" s="43">
        <f>0+Q67+Q72+Q77+Q82</f>
        <v>0</v>
      </c>
      <c r="R87" s="27">
        <f>0+R67+R72+R77+R82</f>
        <v>0</v>
      </c>
      <c r="S87" s="72">
        <f>Q87*(1+J87)+R87</f>
        <v>0</v>
      </c>
    </row>
    <row r="88" thickTop="1" thickBot="1" ht="25" customHeight="1">
      <c r="A88" s="9"/>
      <c r="B88" s="73"/>
      <c r="C88" s="73"/>
      <c r="D88" s="73"/>
      <c r="E88" s="73"/>
      <c r="F88" s="73"/>
      <c r="G88" s="74" t="s">
        <v>91</v>
      </c>
      <c r="H88" s="75">
        <f>J67+J72+J77+J82</f>
        <v>0</v>
      </c>
      <c r="I88" s="74" t="s">
        <v>92</v>
      </c>
      <c r="J88" s="76">
        <f>0+J87</f>
        <v>0</v>
      </c>
      <c r="K88" s="74" t="s">
        <v>93</v>
      </c>
      <c r="L88" s="77">
        <f>L67+L72+L77+L82</f>
        <v>0</v>
      </c>
      <c r="M88" s="12"/>
      <c r="N88" s="2"/>
      <c r="O88" s="2"/>
      <c r="P88" s="2"/>
      <c r="Q88" s="2"/>
    </row>
    <row r="89" ht="40" customHeight="1">
      <c r="A89" s="9"/>
      <c r="B89" s="82" t="s">
        <v>461</v>
      </c>
      <c r="C89" s="1"/>
      <c r="D89" s="1"/>
      <c r="E89" s="1"/>
      <c r="F89" s="1"/>
      <c r="G89" s="1"/>
      <c r="H89" s="50"/>
      <c r="I89" s="1"/>
      <c r="J89" s="50"/>
      <c r="K89" s="1"/>
      <c r="L89" s="1"/>
      <c r="M89" s="12"/>
      <c r="N89" s="2"/>
      <c r="O89" s="2"/>
      <c r="P89" s="2"/>
      <c r="Q89" s="2"/>
    </row>
    <row r="90" ht="12.75">
      <c r="A90" s="9"/>
      <c r="B90" s="51">
        <v>11</v>
      </c>
      <c r="C90" s="52" t="s">
        <v>462</v>
      </c>
      <c r="D90" s="52" t="s">
        <v>7</v>
      </c>
      <c r="E90" s="52" t="s">
        <v>463</v>
      </c>
      <c r="F90" s="52" t="s">
        <v>7</v>
      </c>
      <c r="G90" s="53" t="s">
        <v>103</v>
      </c>
      <c r="H90" s="54">
        <v>776.5</v>
      </c>
      <c r="I90" s="25">
        <f>ROUND(0,2)</f>
        <v>0</v>
      </c>
      <c r="J90" s="55">
        <f>ROUND(I90*H90,2)</f>
        <v>0</v>
      </c>
      <c r="K90" s="56">
        <v>0.20999999999999999</v>
      </c>
      <c r="L90" s="57">
        <f>IF(ISNUMBER(K90),ROUND(J90*(K90+1),2),0)</f>
        <v>0</v>
      </c>
      <c r="M90" s="12"/>
      <c r="N90" s="2"/>
      <c r="O90" s="2"/>
      <c r="P90" s="2"/>
      <c r="Q90" s="43">
        <f>IF(ISNUMBER(K90),IF(H90&gt;0,IF(I90&gt;0,J90,0),0),0)</f>
        <v>0</v>
      </c>
      <c r="R90" s="27">
        <f>IF(ISNUMBER(K90)=FALSE,J90,0)</f>
        <v>0</v>
      </c>
    </row>
    <row r="91" ht="12.75">
      <c r="A91" s="9"/>
      <c r="B91" s="58" t="s">
        <v>54</v>
      </c>
      <c r="C91" s="1"/>
      <c r="D91" s="1"/>
      <c r="E91" s="59" t="s">
        <v>464</v>
      </c>
      <c r="F91" s="1"/>
      <c r="G91" s="1"/>
      <c r="H91" s="50"/>
      <c r="I91" s="1"/>
      <c r="J91" s="50"/>
      <c r="K91" s="1"/>
      <c r="L91" s="1"/>
      <c r="M91" s="12"/>
      <c r="N91" s="2"/>
      <c r="O91" s="2"/>
      <c r="P91" s="2"/>
      <c r="Q91" s="2"/>
    </row>
    <row r="92" ht="12.75">
      <c r="A92" s="9"/>
      <c r="B92" s="58" t="s">
        <v>56</v>
      </c>
      <c r="C92" s="1"/>
      <c r="D92" s="1"/>
      <c r="E92" s="59" t="s">
        <v>500</v>
      </c>
      <c r="F92" s="1"/>
      <c r="G92" s="1"/>
      <c r="H92" s="50"/>
      <c r="I92" s="1"/>
      <c r="J92" s="50"/>
      <c r="K92" s="1"/>
      <c r="L92" s="1"/>
      <c r="M92" s="12"/>
      <c r="N92" s="2"/>
      <c r="O92" s="2"/>
      <c r="P92" s="2"/>
      <c r="Q92" s="2"/>
    </row>
    <row r="93" ht="12.75">
      <c r="A93" s="9"/>
      <c r="B93" s="58" t="s">
        <v>57</v>
      </c>
      <c r="C93" s="1"/>
      <c r="D93" s="1"/>
      <c r="E93" s="59" t="s">
        <v>466</v>
      </c>
      <c r="F93" s="1"/>
      <c r="G93" s="1"/>
      <c r="H93" s="50"/>
      <c r="I93" s="1"/>
      <c r="J93" s="50"/>
      <c r="K93" s="1"/>
      <c r="L93" s="1"/>
      <c r="M93" s="12"/>
      <c r="N93" s="2"/>
      <c r="O93" s="2"/>
      <c r="P93" s="2"/>
      <c r="Q93" s="2"/>
    </row>
    <row r="94" thickBot="1" ht="12.75">
      <c r="A94" s="9"/>
      <c r="B94" s="60" t="s">
        <v>59</v>
      </c>
      <c r="C94" s="31"/>
      <c r="D94" s="31"/>
      <c r="E94" s="61" t="s">
        <v>60</v>
      </c>
      <c r="F94" s="31"/>
      <c r="G94" s="31"/>
      <c r="H94" s="62"/>
      <c r="I94" s="31"/>
      <c r="J94" s="62"/>
      <c r="K94" s="31"/>
      <c r="L94" s="31"/>
      <c r="M94" s="12"/>
      <c r="N94" s="2"/>
      <c r="O94" s="2"/>
      <c r="P94" s="2"/>
      <c r="Q94" s="2"/>
    </row>
    <row r="95" thickTop="1" thickBot="1" ht="25" customHeight="1">
      <c r="A95" s="9"/>
      <c r="B95" s="1"/>
      <c r="C95" s="67">
        <v>3</v>
      </c>
      <c r="D95" s="1"/>
      <c r="E95" s="67" t="s">
        <v>428</v>
      </c>
      <c r="F95" s="1"/>
      <c r="G95" s="68" t="s">
        <v>88</v>
      </c>
      <c r="H95" s="69">
        <f>0+J90</f>
        <v>0</v>
      </c>
      <c r="I95" s="68" t="s">
        <v>89</v>
      </c>
      <c r="J95" s="70">
        <f>(L95-H95)</f>
        <v>0</v>
      </c>
      <c r="K95" s="68" t="s">
        <v>90</v>
      </c>
      <c r="L95" s="71">
        <f>0+L90</f>
        <v>0</v>
      </c>
      <c r="M95" s="12"/>
      <c r="N95" s="2"/>
      <c r="O95" s="2"/>
      <c r="P95" s="2"/>
      <c r="Q95" s="43">
        <f>0+Q90</f>
        <v>0</v>
      </c>
      <c r="R95" s="27">
        <f>0+R90</f>
        <v>0</v>
      </c>
      <c r="S95" s="72">
        <f>Q95*(1+J95)+R95</f>
        <v>0</v>
      </c>
    </row>
    <row r="96" thickTop="1" thickBot="1" ht="25" customHeight="1">
      <c r="A96" s="9"/>
      <c r="B96" s="73"/>
      <c r="C96" s="73"/>
      <c r="D96" s="73"/>
      <c r="E96" s="73"/>
      <c r="F96" s="73"/>
      <c r="G96" s="74" t="s">
        <v>91</v>
      </c>
      <c r="H96" s="75">
        <f>0+J90</f>
        <v>0</v>
      </c>
      <c r="I96" s="74" t="s">
        <v>92</v>
      </c>
      <c r="J96" s="76">
        <f>0+J95</f>
        <v>0</v>
      </c>
      <c r="K96" s="74" t="s">
        <v>93</v>
      </c>
      <c r="L96" s="77">
        <f>0+L90</f>
        <v>0</v>
      </c>
      <c r="M96" s="12"/>
      <c r="N96" s="2"/>
      <c r="O96" s="2"/>
      <c r="P96" s="2"/>
      <c r="Q96" s="2"/>
    </row>
    <row r="97" ht="40" customHeight="1">
      <c r="A97" s="9"/>
      <c r="B97" s="82" t="s">
        <v>239</v>
      </c>
      <c r="C97" s="1"/>
      <c r="D97" s="1"/>
      <c r="E97" s="1"/>
      <c r="F97" s="1"/>
      <c r="G97" s="1"/>
      <c r="H97" s="50"/>
      <c r="I97" s="1"/>
      <c r="J97" s="50"/>
      <c r="K97" s="1"/>
      <c r="L97" s="1"/>
      <c r="M97" s="12"/>
      <c r="N97" s="2"/>
      <c r="O97" s="2"/>
      <c r="P97" s="2"/>
      <c r="Q97" s="2"/>
    </row>
    <row r="98" ht="12.75">
      <c r="A98" s="9"/>
      <c r="B98" s="51">
        <v>12</v>
      </c>
      <c r="C98" s="52" t="s">
        <v>467</v>
      </c>
      <c r="D98" s="52" t="s">
        <v>7</v>
      </c>
      <c r="E98" s="52" t="s">
        <v>468</v>
      </c>
      <c r="F98" s="52" t="s">
        <v>7</v>
      </c>
      <c r="G98" s="53" t="s">
        <v>103</v>
      </c>
      <c r="H98" s="54">
        <v>151.77000000000001</v>
      </c>
      <c r="I98" s="25">
        <f>ROUND(0,2)</f>
        <v>0</v>
      </c>
      <c r="J98" s="55">
        <f>ROUND(I98*H98,2)</f>
        <v>0</v>
      </c>
      <c r="K98" s="56">
        <v>0.20999999999999999</v>
      </c>
      <c r="L98" s="57">
        <f>IF(ISNUMBER(K98),ROUND(J98*(K98+1),2),0)</f>
        <v>0</v>
      </c>
      <c r="M98" s="12"/>
      <c r="N98" s="2"/>
      <c r="O98" s="2"/>
      <c r="P98" s="2"/>
      <c r="Q98" s="43">
        <f>IF(ISNUMBER(K98),IF(H98&gt;0,IF(I98&gt;0,J98,0),0),0)</f>
        <v>0</v>
      </c>
      <c r="R98" s="27">
        <f>IF(ISNUMBER(K98)=FALSE,J98,0)</f>
        <v>0</v>
      </c>
    </row>
    <row r="99" ht="12.75">
      <c r="A99" s="9"/>
      <c r="B99" s="58" t="s">
        <v>54</v>
      </c>
      <c r="C99" s="1"/>
      <c r="D99" s="1"/>
      <c r="E99" s="59" t="s">
        <v>469</v>
      </c>
      <c r="F99" s="1"/>
      <c r="G99" s="1"/>
      <c r="H99" s="50"/>
      <c r="I99" s="1"/>
      <c r="J99" s="50"/>
      <c r="K99" s="1"/>
      <c r="L99" s="1"/>
      <c r="M99" s="12"/>
      <c r="N99" s="2"/>
      <c r="O99" s="2"/>
      <c r="P99" s="2"/>
      <c r="Q99" s="2"/>
    </row>
    <row r="100" ht="12.75">
      <c r="A100" s="9"/>
      <c r="B100" s="58" t="s">
        <v>56</v>
      </c>
      <c r="C100" s="1"/>
      <c r="D100" s="1"/>
      <c r="E100" s="59" t="s">
        <v>501</v>
      </c>
      <c r="F100" s="1"/>
      <c r="G100" s="1"/>
      <c r="H100" s="50"/>
      <c r="I100" s="1"/>
      <c r="J100" s="50"/>
      <c r="K100" s="1"/>
      <c r="L100" s="1"/>
      <c r="M100" s="12"/>
      <c r="N100" s="2"/>
      <c r="O100" s="2"/>
      <c r="P100" s="2"/>
      <c r="Q100" s="2"/>
    </row>
    <row r="101" ht="12.75">
      <c r="A101" s="9"/>
      <c r="B101" s="58" t="s">
        <v>57</v>
      </c>
      <c r="C101" s="1"/>
      <c r="D101" s="1"/>
      <c r="E101" s="59" t="s">
        <v>249</v>
      </c>
      <c r="F101" s="1"/>
      <c r="G101" s="1"/>
      <c r="H101" s="50"/>
      <c r="I101" s="1"/>
      <c r="J101" s="50"/>
      <c r="K101" s="1"/>
      <c r="L101" s="1"/>
      <c r="M101" s="12"/>
      <c r="N101" s="2"/>
      <c r="O101" s="2"/>
      <c r="P101" s="2"/>
      <c r="Q101" s="2"/>
    </row>
    <row r="102" thickBot="1" ht="12.75">
      <c r="A102" s="9"/>
      <c r="B102" s="60" t="s">
        <v>59</v>
      </c>
      <c r="C102" s="31"/>
      <c r="D102" s="31"/>
      <c r="E102" s="61" t="s">
        <v>60</v>
      </c>
      <c r="F102" s="31"/>
      <c r="G102" s="31"/>
      <c r="H102" s="62"/>
      <c r="I102" s="31"/>
      <c r="J102" s="62"/>
      <c r="K102" s="31"/>
      <c r="L102" s="31"/>
      <c r="M102" s="12"/>
      <c r="N102" s="2"/>
      <c r="O102" s="2"/>
      <c r="P102" s="2"/>
      <c r="Q102" s="2"/>
    </row>
    <row r="103" thickTop="1" ht="12.75">
      <c r="A103" s="9"/>
      <c r="B103" s="51">
        <v>13</v>
      </c>
      <c r="C103" s="52" t="s">
        <v>471</v>
      </c>
      <c r="D103" s="52" t="s">
        <v>7</v>
      </c>
      <c r="E103" s="52" t="s">
        <v>472</v>
      </c>
      <c r="F103" s="52" t="s">
        <v>7</v>
      </c>
      <c r="G103" s="53" t="s">
        <v>103</v>
      </c>
      <c r="H103" s="63">
        <v>4.3680000000000003</v>
      </c>
      <c r="I103" s="37">
        <f>ROUND(0,2)</f>
        <v>0</v>
      </c>
      <c r="J103" s="64">
        <f>ROUND(I103*H103,2)</f>
        <v>0</v>
      </c>
      <c r="K103" s="65">
        <v>0.20999999999999999</v>
      </c>
      <c r="L103" s="66">
        <f>IF(ISNUMBER(K103),ROUND(J103*(K103+1),2),0)</f>
        <v>0</v>
      </c>
      <c r="M103" s="12"/>
      <c r="N103" s="2"/>
      <c r="O103" s="2"/>
      <c r="P103" s="2"/>
      <c r="Q103" s="43">
        <f>IF(ISNUMBER(K103),IF(H103&gt;0,IF(I103&gt;0,J103,0),0),0)</f>
        <v>0</v>
      </c>
      <c r="R103" s="27">
        <f>IF(ISNUMBER(K103)=FALSE,J103,0)</f>
        <v>0</v>
      </c>
    </row>
    <row r="104" ht="12.75">
      <c r="A104" s="9"/>
      <c r="B104" s="58" t="s">
        <v>54</v>
      </c>
      <c r="C104" s="1"/>
      <c r="D104" s="1"/>
      <c r="E104" s="59" t="s">
        <v>473</v>
      </c>
      <c r="F104" s="1"/>
      <c r="G104" s="1"/>
      <c r="H104" s="50"/>
      <c r="I104" s="1"/>
      <c r="J104" s="50"/>
      <c r="K104" s="1"/>
      <c r="L104" s="1"/>
      <c r="M104" s="12"/>
      <c r="N104" s="2"/>
      <c r="O104" s="2"/>
      <c r="P104" s="2"/>
      <c r="Q104" s="2"/>
    </row>
    <row r="105" ht="12.75">
      <c r="A105" s="9"/>
      <c r="B105" s="58" t="s">
        <v>56</v>
      </c>
      <c r="C105" s="1"/>
      <c r="D105" s="1"/>
      <c r="E105" s="59" t="s">
        <v>502</v>
      </c>
      <c r="F105" s="1"/>
      <c r="G105" s="1"/>
      <c r="H105" s="50"/>
      <c r="I105" s="1"/>
      <c r="J105" s="50"/>
      <c r="K105" s="1"/>
      <c r="L105" s="1"/>
      <c r="M105" s="12"/>
      <c r="N105" s="2"/>
      <c r="O105" s="2"/>
      <c r="P105" s="2"/>
      <c r="Q105" s="2"/>
    </row>
    <row r="106" ht="12.75">
      <c r="A106" s="9"/>
      <c r="B106" s="58" t="s">
        <v>57</v>
      </c>
      <c r="C106" s="1"/>
      <c r="D106" s="1"/>
      <c r="E106" s="59" t="s">
        <v>475</v>
      </c>
      <c r="F106" s="1"/>
      <c r="G106" s="1"/>
      <c r="H106" s="50"/>
      <c r="I106" s="1"/>
      <c r="J106" s="50"/>
      <c r="K106" s="1"/>
      <c r="L106" s="1"/>
      <c r="M106" s="12"/>
      <c r="N106" s="2"/>
      <c r="O106" s="2"/>
      <c r="P106" s="2"/>
      <c r="Q106" s="2"/>
    </row>
    <row r="107" thickBot="1" ht="12.75">
      <c r="A107" s="9"/>
      <c r="B107" s="60" t="s">
        <v>59</v>
      </c>
      <c r="C107" s="31"/>
      <c r="D107" s="31"/>
      <c r="E107" s="61" t="s">
        <v>60</v>
      </c>
      <c r="F107" s="31"/>
      <c r="G107" s="31"/>
      <c r="H107" s="62"/>
      <c r="I107" s="31"/>
      <c r="J107" s="62"/>
      <c r="K107" s="31"/>
      <c r="L107" s="31"/>
      <c r="M107" s="12"/>
      <c r="N107" s="2"/>
      <c r="O107" s="2"/>
      <c r="P107" s="2"/>
      <c r="Q107" s="2"/>
    </row>
    <row r="108" thickTop="1" thickBot="1" ht="25" customHeight="1">
      <c r="A108" s="9"/>
      <c r="B108" s="1"/>
      <c r="C108" s="67">
        <v>4</v>
      </c>
      <c r="D108" s="1"/>
      <c r="E108" s="67" t="s">
        <v>97</v>
      </c>
      <c r="F108" s="1"/>
      <c r="G108" s="68" t="s">
        <v>88</v>
      </c>
      <c r="H108" s="69">
        <f>J98+J103</f>
        <v>0</v>
      </c>
      <c r="I108" s="68" t="s">
        <v>89</v>
      </c>
      <c r="J108" s="70">
        <f>(L108-H108)</f>
        <v>0</v>
      </c>
      <c r="K108" s="68" t="s">
        <v>90</v>
      </c>
      <c r="L108" s="71">
        <f>L98+L103</f>
        <v>0</v>
      </c>
      <c r="M108" s="12"/>
      <c r="N108" s="2"/>
      <c r="O108" s="2"/>
      <c r="P108" s="2"/>
      <c r="Q108" s="43">
        <f>0+Q98+Q103</f>
        <v>0</v>
      </c>
      <c r="R108" s="27">
        <f>0+R98+R103</f>
        <v>0</v>
      </c>
      <c r="S108" s="72">
        <f>Q108*(1+J108)+R108</f>
        <v>0</v>
      </c>
    </row>
    <row r="109" thickTop="1" thickBot="1" ht="25" customHeight="1">
      <c r="A109" s="9"/>
      <c r="B109" s="73"/>
      <c r="C109" s="73"/>
      <c r="D109" s="73"/>
      <c r="E109" s="73"/>
      <c r="F109" s="73"/>
      <c r="G109" s="74" t="s">
        <v>91</v>
      </c>
      <c r="H109" s="75">
        <f>J98+J103</f>
        <v>0</v>
      </c>
      <c r="I109" s="74" t="s">
        <v>92</v>
      </c>
      <c r="J109" s="76">
        <f>0+J108</f>
        <v>0</v>
      </c>
      <c r="K109" s="74" t="s">
        <v>93</v>
      </c>
      <c r="L109" s="77">
        <f>L98+L103</f>
        <v>0</v>
      </c>
      <c r="M109" s="12"/>
      <c r="N109" s="2"/>
      <c r="O109" s="2"/>
      <c r="P109" s="2"/>
      <c r="Q109" s="2"/>
    </row>
    <row r="110" ht="40" customHeight="1">
      <c r="A110" s="9"/>
      <c r="B110" s="82" t="s">
        <v>294</v>
      </c>
      <c r="C110" s="1"/>
      <c r="D110" s="1"/>
      <c r="E110" s="1"/>
      <c r="F110" s="1"/>
      <c r="G110" s="1"/>
      <c r="H110" s="50"/>
      <c r="I110" s="1"/>
      <c r="J110" s="50"/>
      <c r="K110" s="1"/>
      <c r="L110" s="1"/>
      <c r="M110" s="12"/>
      <c r="N110" s="2"/>
      <c r="O110" s="2"/>
      <c r="P110" s="2"/>
      <c r="Q110" s="2"/>
    </row>
    <row r="111" ht="12.75">
      <c r="A111" s="9"/>
      <c r="B111" s="51">
        <v>14</v>
      </c>
      <c r="C111" s="52" t="s">
        <v>295</v>
      </c>
      <c r="D111" s="52" t="s">
        <v>7</v>
      </c>
      <c r="E111" s="52" t="s">
        <v>296</v>
      </c>
      <c r="F111" s="52" t="s">
        <v>7</v>
      </c>
      <c r="G111" s="53" t="s">
        <v>225</v>
      </c>
      <c r="H111" s="54">
        <v>39</v>
      </c>
      <c r="I111" s="25">
        <f>ROUND(0,2)</f>
        <v>0</v>
      </c>
      <c r="J111" s="55">
        <f>ROUND(I111*H111,2)</f>
        <v>0</v>
      </c>
      <c r="K111" s="56">
        <v>0.20999999999999999</v>
      </c>
      <c r="L111" s="57">
        <f>IF(ISNUMBER(K111),ROUND(J111*(K111+1),2),0)</f>
        <v>0</v>
      </c>
      <c r="M111" s="12"/>
      <c r="N111" s="2"/>
      <c r="O111" s="2"/>
      <c r="P111" s="2"/>
      <c r="Q111" s="43">
        <f>IF(ISNUMBER(K111),IF(H111&gt;0,IF(I111&gt;0,J111,0),0),0)</f>
        <v>0</v>
      </c>
      <c r="R111" s="27">
        <f>IF(ISNUMBER(K111)=FALSE,J111,0)</f>
        <v>0</v>
      </c>
    </row>
    <row r="112" ht="12.75">
      <c r="A112" s="9"/>
      <c r="B112" s="58" t="s">
        <v>54</v>
      </c>
      <c r="C112" s="1"/>
      <c r="D112" s="1"/>
      <c r="E112" s="59" t="s">
        <v>503</v>
      </c>
      <c r="F112" s="1"/>
      <c r="G112" s="1"/>
      <c r="H112" s="50"/>
      <c r="I112" s="1"/>
      <c r="J112" s="50"/>
      <c r="K112" s="1"/>
      <c r="L112" s="1"/>
      <c r="M112" s="12"/>
      <c r="N112" s="2"/>
      <c r="O112" s="2"/>
      <c r="P112" s="2"/>
      <c r="Q112" s="2"/>
    </row>
    <row r="113" ht="12.75">
      <c r="A113" s="9"/>
      <c r="B113" s="58" t="s">
        <v>56</v>
      </c>
      <c r="C113" s="1"/>
      <c r="D113" s="1"/>
      <c r="E113" s="59" t="s">
        <v>504</v>
      </c>
      <c r="F113" s="1"/>
      <c r="G113" s="1"/>
      <c r="H113" s="50"/>
      <c r="I113" s="1"/>
      <c r="J113" s="50"/>
      <c r="K113" s="1"/>
      <c r="L113" s="1"/>
      <c r="M113" s="12"/>
      <c r="N113" s="2"/>
      <c r="O113" s="2"/>
      <c r="P113" s="2"/>
      <c r="Q113" s="2"/>
    </row>
    <row r="114" ht="12.75">
      <c r="A114" s="9"/>
      <c r="B114" s="58" t="s">
        <v>57</v>
      </c>
      <c r="C114" s="1"/>
      <c r="D114" s="1"/>
      <c r="E114" s="59" t="s">
        <v>478</v>
      </c>
      <c r="F114" s="1"/>
      <c r="G114" s="1"/>
      <c r="H114" s="50"/>
      <c r="I114" s="1"/>
      <c r="J114" s="50"/>
      <c r="K114" s="1"/>
      <c r="L114" s="1"/>
      <c r="M114" s="12"/>
      <c r="N114" s="2"/>
      <c r="O114" s="2"/>
      <c r="P114" s="2"/>
      <c r="Q114" s="2"/>
    </row>
    <row r="115" thickBot="1" ht="12.75">
      <c r="A115" s="9"/>
      <c r="B115" s="60" t="s">
        <v>59</v>
      </c>
      <c r="C115" s="31"/>
      <c r="D115" s="31"/>
      <c r="E115" s="61" t="s">
        <v>60</v>
      </c>
      <c r="F115" s="31"/>
      <c r="G115" s="31"/>
      <c r="H115" s="62"/>
      <c r="I115" s="31"/>
      <c r="J115" s="62"/>
      <c r="K115" s="31"/>
      <c r="L115" s="31"/>
      <c r="M115" s="12"/>
      <c r="N115" s="2"/>
      <c r="O115" s="2"/>
      <c r="P115" s="2"/>
      <c r="Q115" s="2"/>
    </row>
    <row r="116" thickTop="1" ht="12.75">
      <c r="A116" s="9"/>
      <c r="B116" s="51">
        <v>15</v>
      </c>
      <c r="C116" s="52" t="s">
        <v>479</v>
      </c>
      <c r="D116" s="52" t="s">
        <v>7</v>
      </c>
      <c r="E116" s="52" t="s">
        <v>480</v>
      </c>
      <c r="F116" s="52" t="s">
        <v>7</v>
      </c>
      <c r="G116" s="53" t="s">
        <v>225</v>
      </c>
      <c r="H116" s="63">
        <v>263</v>
      </c>
      <c r="I116" s="37">
        <f>ROUND(0,2)</f>
        <v>0</v>
      </c>
      <c r="J116" s="64">
        <f>ROUND(I116*H116,2)</f>
        <v>0</v>
      </c>
      <c r="K116" s="65">
        <v>0.20999999999999999</v>
      </c>
      <c r="L116" s="66">
        <f>IF(ISNUMBER(K116),ROUND(J116*(K116+1),2),0)</f>
        <v>0</v>
      </c>
      <c r="M116" s="12"/>
      <c r="N116" s="2"/>
      <c r="O116" s="2"/>
      <c r="P116" s="2"/>
      <c r="Q116" s="43">
        <f>IF(ISNUMBER(K116),IF(H116&gt;0,IF(I116&gt;0,J116,0),0),0)</f>
        <v>0</v>
      </c>
      <c r="R116" s="27">
        <f>IF(ISNUMBER(K116)=FALSE,J116,0)</f>
        <v>0</v>
      </c>
    </row>
    <row r="117" ht="12.75">
      <c r="A117" s="9"/>
      <c r="B117" s="58" t="s">
        <v>54</v>
      </c>
      <c r="C117" s="1"/>
      <c r="D117" s="1"/>
      <c r="E117" s="59" t="s">
        <v>481</v>
      </c>
      <c r="F117" s="1"/>
      <c r="G117" s="1"/>
      <c r="H117" s="50"/>
      <c r="I117" s="1"/>
      <c r="J117" s="50"/>
      <c r="K117" s="1"/>
      <c r="L117" s="1"/>
      <c r="M117" s="12"/>
      <c r="N117" s="2"/>
      <c r="O117" s="2"/>
      <c r="P117" s="2"/>
      <c r="Q117" s="2"/>
    </row>
    <row r="118" ht="12.75">
      <c r="A118" s="9"/>
      <c r="B118" s="58" t="s">
        <v>56</v>
      </c>
      <c r="C118" s="1"/>
      <c r="D118" s="1"/>
      <c r="E118" s="59" t="s">
        <v>505</v>
      </c>
      <c r="F118" s="1"/>
      <c r="G118" s="1"/>
      <c r="H118" s="50"/>
      <c r="I118" s="1"/>
      <c r="J118" s="50"/>
      <c r="K118" s="1"/>
      <c r="L118" s="1"/>
      <c r="M118" s="12"/>
      <c r="N118" s="2"/>
      <c r="O118" s="2"/>
      <c r="P118" s="2"/>
      <c r="Q118" s="2"/>
    </row>
    <row r="119" ht="12.75">
      <c r="A119" s="9"/>
      <c r="B119" s="58" t="s">
        <v>57</v>
      </c>
      <c r="C119" s="1"/>
      <c r="D119" s="1"/>
      <c r="E119" s="59" t="s">
        <v>483</v>
      </c>
      <c r="F119" s="1"/>
      <c r="G119" s="1"/>
      <c r="H119" s="50"/>
      <c r="I119" s="1"/>
      <c r="J119" s="50"/>
      <c r="K119" s="1"/>
      <c r="L119" s="1"/>
      <c r="M119" s="12"/>
      <c r="N119" s="2"/>
      <c r="O119" s="2"/>
      <c r="P119" s="2"/>
      <c r="Q119" s="2"/>
    </row>
    <row r="120" thickBot="1" ht="12.75">
      <c r="A120" s="9"/>
      <c r="B120" s="60" t="s">
        <v>59</v>
      </c>
      <c r="C120" s="31"/>
      <c r="D120" s="31"/>
      <c r="E120" s="61" t="s">
        <v>60</v>
      </c>
      <c r="F120" s="31"/>
      <c r="G120" s="31"/>
      <c r="H120" s="62"/>
      <c r="I120" s="31"/>
      <c r="J120" s="62"/>
      <c r="K120" s="31"/>
      <c r="L120" s="31"/>
      <c r="M120" s="12"/>
      <c r="N120" s="2"/>
      <c r="O120" s="2"/>
      <c r="P120" s="2"/>
      <c r="Q120" s="2"/>
    </row>
    <row r="121" thickTop="1" ht="12.75">
      <c r="A121" s="9"/>
      <c r="B121" s="51">
        <v>16</v>
      </c>
      <c r="C121" s="52" t="s">
        <v>484</v>
      </c>
      <c r="D121" s="52" t="s">
        <v>7</v>
      </c>
      <c r="E121" s="52" t="s">
        <v>485</v>
      </c>
      <c r="F121" s="52" t="s">
        <v>7</v>
      </c>
      <c r="G121" s="53" t="s">
        <v>225</v>
      </c>
      <c r="H121" s="63">
        <v>133</v>
      </c>
      <c r="I121" s="37">
        <f>ROUND(0,2)</f>
        <v>0</v>
      </c>
      <c r="J121" s="64">
        <f>ROUND(I121*H121,2)</f>
        <v>0</v>
      </c>
      <c r="K121" s="65">
        <v>0.20999999999999999</v>
      </c>
      <c r="L121" s="66">
        <f>IF(ISNUMBER(K121),ROUND(J121*(K121+1),2),0)</f>
        <v>0</v>
      </c>
      <c r="M121" s="12"/>
      <c r="N121" s="2"/>
      <c r="O121" s="2"/>
      <c r="P121" s="2"/>
      <c r="Q121" s="43">
        <f>IF(ISNUMBER(K121),IF(H121&gt;0,IF(I121&gt;0,J121,0),0),0)</f>
        <v>0</v>
      </c>
      <c r="R121" s="27">
        <f>IF(ISNUMBER(K121)=FALSE,J121,0)</f>
        <v>0</v>
      </c>
    </row>
    <row r="122" ht="12.75">
      <c r="A122" s="9"/>
      <c r="B122" s="58" t="s">
        <v>54</v>
      </c>
      <c r="C122" s="1"/>
      <c r="D122" s="1"/>
      <c r="E122" s="59" t="s">
        <v>476</v>
      </c>
      <c r="F122" s="1"/>
      <c r="G122" s="1"/>
      <c r="H122" s="50"/>
      <c r="I122" s="1"/>
      <c r="J122" s="50"/>
      <c r="K122" s="1"/>
      <c r="L122" s="1"/>
      <c r="M122" s="12"/>
      <c r="N122" s="2"/>
      <c r="O122" s="2"/>
      <c r="P122" s="2"/>
      <c r="Q122" s="2"/>
    </row>
    <row r="123" ht="12.75">
      <c r="A123" s="9"/>
      <c r="B123" s="58" t="s">
        <v>56</v>
      </c>
      <c r="C123" s="1"/>
      <c r="D123" s="1"/>
      <c r="E123" s="59" t="s">
        <v>506</v>
      </c>
      <c r="F123" s="1"/>
      <c r="G123" s="1"/>
      <c r="H123" s="50"/>
      <c r="I123" s="1"/>
      <c r="J123" s="50"/>
      <c r="K123" s="1"/>
      <c r="L123" s="1"/>
      <c r="M123" s="12"/>
      <c r="N123" s="2"/>
      <c r="O123" s="2"/>
      <c r="P123" s="2"/>
      <c r="Q123" s="2"/>
    </row>
    <row r="124" ht="12.75">
      <c r="A124" s="9"/>
      <c r="B124" s="58" t="s">
        <v>57</v>
      </c>
      <c r="C124" s="1"/>
      <c r="D124" s="1"/>
      <c r="E124" s="59" t="s">
        <v>487</v>
      </c>
      <c r="F124" s="1"/>
      <c r="G124" s="1"/>
      <c r="H124" s="50"/>
      <c r="I124" s="1"/>
      <c r="J124" s="50"/>
      <c r="K124" s="1"/>
      <c r="L124" s="1"/>
      <c r="M124" s="12"/>
      <c r="N124" s="2"/>
      <c r="O124" s="2"/>
      <c r="P124" s="2"/>
      <c r="Q124" s="2"/>
    </row>
    <row r="125" thickBot="1" ht="12.75">
      <c r="A125" s="9"/>
      <c r="B125" s="60" t="s">
        <v>59</v>
      </c>
      <c r="C125" s="31"/>
      <c r="D125" s="31"/>
      <c r="E125" s="61" t="s">
        <v>60</v>
      </c>
      <c r="F125" s="31"/>
      <c r="G125" s="31"/>
      <c r="H125" s="62"/>
      <c r="I125" s="31"/>
      <c r="J125" s="62"/>
      <c r="K125" s="31"/>
      <c r="L125" s="31"/>
      <c r="M125" s="12"/>
      <c r="N125" s="2"/>
      <c r="O125" s="2"/>
      <c r="P125" s="2"/>
      <c r="Q125" s="2"/>
    </row>
    <row r="126" thickTop="1" thickBot="1" ht="25" customHeight="1">
      <c r="A126" s="9"/>
      <c r="B126" s="1"/>
      <c r="C126" s="67">
        <v>8</v>
      </c>
      <c r="D126" s="1"/>
      <c r="E126" s="67" t="s">
        <v>99</v>
      </c>
      <c r="F126" s="1"/>
      <c r="G126" s="68" t="s">
        <v>88</v>
      </c>
      <c r="H126" s="69">
        <f>J111+J116+J121</f>
        <v>0</v>
      </c>
      <c r="I126" s="68" t="s">
        <v>89</v>
      </c>
      <c r="J126" s="70">
        <f>(L126-H126)</f>
        <v>0</v>
      </c>
      <c r="K126" s="68" t="s">
        <v>90</v>
      </c>
      <c r="L126" s="71">
        <f>L111+L116+L121</f>
        <v>0</v>
      </c>
      <c r="M126" s="12"/>
      <c r="N126" s="2"/>
      <c r="O126" s="2"/>
      <c r="P126" s="2"/>
      <c r="Q126" s="43">
        <f>0+Q111+Q116+Q121</f>
        <v>0</v>
      </c>
      <c r="R126" s="27">
        <f>0+R111+R116+R121</f>
        <v>0</v>
      </c>
      <c r="S126" s="72">
        <f>Q126*(1+J126)+R126</f>
        <v>0</v>
      </c>
    </row>
    <row r="127" thickTop="1" thickBot="1" ht="25" customHeight="1">
      <c r="A127" s="9"/>
      <c r="B127" s="73"/>
      <c r="C127" s="73"/>
      <c r="D127" s="73"/>
      <c r="E127" s="73"/>
      <c r="F127" s="73"/>
      <c r="G127" s="74" t="s">
        <v>91</v>
      </c>
      <c r="H127" s="75">
        <f>J111+J116+J121</f>
        <v>0</v>
      </c>
      <c r="I127" s="74" t="s">
        <v>92</v>
      </c>
      <c r="J127" s="76">
        <f>0+J126</f>
        <v>0</v>
      </c>
      <c r="K127" s="74" t="s">
        <v>93</v>
      </c>
      <c r="L127" s="77">
        <f>L111+L116+L121</f>
        <v>0</v>
      </c>
      <c r="M127" s="12"/>
      <c r="N127" s="2"/>
      <c r="O127" s="2"/>
      <c r="P127" s="2"/>
      <c r="Q127" s="2"/>
    </row>
    <row r="128" ht="12.75">
      <c r="A128" s="13"/>
      <c r="B128" s="4"/>
      <c r="C128" s="4"/>
      <c r="D128" s="4"/>
      <c r="E128" s="4"/>
      <c r="F128" s="4"/>
      <c r="G128" s="4"/>
      <c r="H128" s="78"/>
      <c r="I128" s="4"/>
      <c r="J128" s="78"/>
      <c r="K128" s="4"/>
      <c r="L128" s="4"/>
      <c r="M128" s="14"/>
      <c r="N128" s="2"/>
      <c r="O128" s="2"/>
      <c r="P128" s="2"/>
      <c r="Q128" s="2"/>
    </row>
    <row r="129" ht="12.7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2"/>
      <c r="O129" s="2"/>
      <c r="P129" s="2"/>
      <c r="Q129" s="2"/>
    </row>
  </sheetData>
  <mergeCells count="89">
    <mergeCell ref="B40:D40"/>
    <mergeCell ref="B41:D41"/>
    <mergeCell ref="B42:D42"/>
    <mergeCell ref="B43:D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8:L38"/>
    <mergeCell ref="B22:D22"/>
    <mergeCell ref="B23:D23"/>
    <mergeCell ref="B24:D24"/>
    <mergeCell ref="B25:D25"/>
    <mergeCell ref="B66:L66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9:L89"/>
    <mergeCell ref="B91:D91"/>
    <mergeCell ref="B92:D92"/>
    <mergeCell ref="B93:D93"/>
    <mergeCell ref="B94:D94"/>
    <mergeCell ref="B97:L97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12:D112"/>
    <mergeCell ref="B113:D113"/>
    <mergeCell ref="B114:D114"/>
    <mergeCell ref="B115:D115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10:L11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3.2"/>
  <cols>
    <col min="1" max="1" width="4.664063"/>
    <col min="2" max="2" width="5.664063"/>
    <col min="3" max="3" width="11.66406"/>
    <col min="4" max="4" width="5.664063"/>
    <col min="5" max="5" width="80.66406"/>
    <col min="6" max="6" width="8.886719" hidden="1"/>
    <col min="7" max="7" width="20.66406"/>
    <col min="8" max="12" width="22.66406"/>
    <col min="13" max="13" width="4.664063"/>
    <col min="17" max="19" width="8.886719" hidden="1"/>
  </cols>
  <sheetData>
    <row r="1" ht="12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 ht="12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3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 ht="12.75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4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 ht="12.75">
      <c r="A10" s="15" t="s">
        <v>34</v>
      </c>
      <c r="B10" s="1"/>
      <c r="C10" s="16"/>
      <c r="D10" s="1"/>
      <c r="E10" s="1"/>
      <c r="F10" s="1"/>
      <c r="G10" s="17"/>
      <c r="H10" s="1"/>
      <c r="I10" s="41" t="s">
        <v>35</v>
      </c>
      <c r="J10" s="42">
        <f>H42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507</v>
      </c>
      <c r="B11" s="1"/>
      <c r="C11" s="1"/>
      <c r="D11" s="1"/>
      <c r="E11" s="1"/>
      <c r="F11" s="1"/>
      <c r="G11" s="41"/>
      <c r="H11" s="1"/>
      <c r="I11" s="41" t="s">
        <v>37</v>
      </c>
      <c r="J11" s="42">
        <f>L42</f>
        <v>0</v>
      </c>
      <c r="K11" s="1"/>
      <c r="L11" s="1"/>
      <c r="M11" s="12"/>
      <c r="N11" s="2"/>
      <c r="O11" s="2"/>
      <c r="P11" s="2"/>
      <c r="Q11" s="43">
        <f>IF(SUM(K20)&gt;0,ROUND(SUM(S20)/SUM(K20)-1,8),0)</f>
        <v>0</v>
      </c>
      <c r="R11" s="27">
        <f>AVERAGE(J41)</f>
        <v>0</v>
      </c>
      <c r="S11" s="27">
        <f>J10*(1+Q11)</f>
        <v>0</v>
      </c>
    </row>
    <row r="12" ht="12.75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41"/>
      <c r="H13" s="1"/>
      <c r="I13" s="41" t="s">
        <v>10</v>
      </c>
      <c r="J13" s="16"/>
      <c r="K13" s="1"/>
      <c r="L13" s="1"/>
      <c r="M13" s="12"/>
      <c r="N13" s="2"/>
      <c r="O13" s="2"/>
      <c r="P13" s="2"/>
      <c r="Q13" s="2"/>
    </row>
    <row r="14" ht="12.75">
      <c r="A14" s="9"/>
      <c r="B14" s="1"/>
      <c r="C14" s="1"/>
      <c r="D14" s="1"/>
      <c r="E14" s="1"/>
      <c r="F14" s="1"/>
      <c r="G14" s="1"/>
      <c r="H14" s="1"/>
      <c r="I14" s="41" t="s">
        <v>12</v>
      </c>
      <c r="J14" s="16"/>
      <c r="K14" s="1"/>
      <c r="L14" s="1"/>
      <c r="M14" s="12"/>
      <c r="N14" s="2"/>
      <c r="O14" s="2"/>
      <c r="P14" s="2"/>
      <c r="Q14" s="2"/>
    </row>
    <row r="15" hidden="1" ht="12.75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38" t="s">
        <v>38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44" t="s">
        <v>39</v>
      </c>
      <c r="C19" s="44"/>
      <c r="D19" s="44"/>
      <c r="E19" s="44" t="s">
        <v>40</v>
      </c>
      <c r="F19" s="44"/>
      <c r="G19" s="4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 ht="12.75">
      <c r="A20" s="9"/>
      <c r="B20" s="46">
        <v>1</v>
      </c>
      <c r="C20" s="1"/>
      <c r="D20" s="1"/>
      <c r="E20" s="47" t="s">
        <v>95</v>
      </c>
      <c r="F20" s="1"/>
      <c r="G20" s="1"/>
      <c r="H20" s="1"/>
      <c r="I20" s="1"/>
      <c r="J20" s="1"/>
      <c r="K20" s="48">
        <f>H42</f>
        <v>0</v>
      </c>
      <c r="L20" s="48">
        <f>L42</f>
        <v>0</v>
      </c>
      <c r="M20" s="12"/>
      <c r="N20" s="2"/>
      <c r="O20" s="2"/>
      <c r="P20" s="2"/>
      <c r="Q20" s="2"/>
      <c r="S20" s="27">
        <f>S41</f>
        <v>0</v>
      </c>
    </row>
    <row r="21" ht="12.75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38" t="s">
        <v>42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44" t="s">
        <v>43</v>
      </c>
      <c r="C24" s="44" t="s">
        <v>39</v>
      </c>
      <c r="D24" s="44" t="s">
        <v>44</v>
      </c>
      <c r="E24" s="44" t="s">
        <v>40</v>
      </c>
      <c r="F24" s="44" t="s">
        <v>45</v>
      </c>
      <c r="G24" s="45" t="s">
        <v>46</v>
      </c>
      <c r="H24" s="22" t="s">
        <v>47</v>
      </c>
      <c r="I24" s="22" t="s">
        <v>48</v>
      </c>
      <c r="J24" s="22" t="s">
        <v>17</v>
      </c>
      <c r="K24" s="45" t="s">
        <v>49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49" t="s">
        <v>117</v>
      </c>
      <c r="C25" s="1"/>
      <c r="D25" s="1"/>
      <c r="E25" s="1"/>
      <c r="F25" s="1"/>
      <c r="G25" s="1"/>
      <c r="H25" s="50"/>
      <c r="I25" s="1"/>
      <c r="J25" s="50"/>
      <c r="K25" s="1"/>
      <c r="L25" s="1"/>
      <c r="M25" s="12"/>
      <c r="N25" s="2"/>
      <c r="O25" s="2"/>
      <c r="P25" s="2"/>
      <c r="Q25" s="2"/>
    </row>
    <row r="26" ht="12.75">
      <c r="A26" s="9"/>
      <c r="B26" s="51">
        <v>1</v>
      </c>
      <c r="C26" s="52" t="s">
        <v>508</v>
      </c>
      <c r="D26" s="52" t="s">
        <v>7</v>
      </c>
      <c r="E26" s="52" t="s">
        <v>509</v>
      </c>
      <c r="F26" s="52" t="s">
        <v>7</v>
      </c>
      <c r="G26" s="53" t="s">
        <v>302</v>
      </c>
      <c r="H26" s="54">
        <v>30</v>
      </c>
      <c r="I26" s="25">
        <f>ROUND(0,2)</f>
        <v>0</v>
      </c>
      <c r="J26" s="55">
        <f>ROUND(I26*H26,2)</f>
        <v>0</v>
      </c>
      <c r="K26" s="56">
        <v>0.20999999999999999</v>
      </c>
      <c r="L26" s="57">
        <f>IF(ISNUMBER(K26),ROUND(J26*(K26+1),2),0)</f>
        <v>0</v>
      </c>
      <c r="M26" s="12"/>
      <c r="N26" s="2"/>
      <c r="O26" s="2"/>
      <c r="P26" s="2"/>
      <c r="Q26" s="43">
        <f>IF(ISNUMBER(K26),IF(H26&gt;0,IF(I26&gt;0,J26,0),0),0)</f>
        <v>0</v>
      </c>
      <c r="R26" s="27">
        <f>IF(ISNUMBER(K26)=FALSE,J26,0)</f>
        <v>0</v>
      </c>
    </row>
    <row r="27" ht="12.75">
      <c r="A27" s="9"/>
      <c r="B27" s="58" t="s">
        <v>54</v>
      </c>
      <c r="C27" s="1"/>
      <c r="D27" s="1"/>
      <c r="E27" s="59" t="s">
        <v>510</v>
      </c>
      <c r="F27" s="1"/>
      <c r="G27" s="1"/>
      <c r="H27" s="50"/>
      <c r="I27" s="1"/>
      <c r="J27" s="50"/>
      <c r="K27" s="1"/>
      <c r="L27" s="1"/>
      <c r="M27" s="12"/>
      <c r="N27" s="2"/>
      <c r="O27" s="2"/>
      <c r="P27" s="2"/>
      <c r="Q27" s="2"/>
    </row>
    <row r="28" ht="12.75">
      <c r="A28" s="9"/>
      <c r="B28" s="58" t="s">
        <v>56</v>
      </c>
      <c r="C28" s="1"/>
      <c r="D28" s="1"/>
      <c r="E28" s="59" t="s">
        <v>511</v>
      </c>
      <c r="F28" s="1"/>
      <c r="G28" s="1"/>
      <c r="H28" s="50"/>
      <c r="I28" s="1"/>
      <c r="J28" s="50"/>
      <c r="K28" s="1"/>
      <c r="L28" s="1"/>
      <c r="M28" s="12"/>
      <c r="N28" s="2"/>
      <c r="O28" s="2"/>
      <c r="P28" s="2"/>
      <c r="Q28" s="2"/>
    </row>
    <row r="29" ht="12.75">
      <c r="A29" s="9"/>
      <c r="B29" s="58" t="s">
        <v>57</v>
      </c>
      <c r="C29" s="1"/>
      <c r="D29" s="1"/>
      <c r="E29" s="59" t="s">
        <v>512</v>
      </c>
      <c r="F29" s="1"/>
      <c r="G29" s="1"/>
      <c r="H29" s="50"/>
      <c r="I29" s="1"/>
      <c r="J29" s="50"/>
      <c r="K29" s="1"/>
      <c r="L29" s="1"/>
      <c r="M29" s="12"/>
      <c r="N29" s="2"/>
      <c r="O29" s="2"/>
      <c r="P29" s="2"/>
      <c r="Q29" s="2"/>
    </row>
    <row r="30" thickBot="1" ht="12.75">
      <c r="A30" s="9"/>
      <c r="B30" s="60" t="s">
        <v>59</v>
      </c>
      <c r="C30" s="31"/>
      <c r="D30" s="31"/>
      <c r="E30" s="61" t="s">
        <v>60</v>
      </c>
      <c r="F30" s="31"/>
      <c r="G30" s="31"/>
      <c r="H30" s="62"/>
      <c r="I30" s="31"/>
      <c r="J30" s="62"/>
      <c r="K30" s="31"/>
      <c r="L30" s="31"/>
      <c r="M30" s="12"/>
      <c r="N30" s="2"/>
      <c r="O30" s="2"/>
      <c r="P30" s="2"/>
      <c r="Q30" s="2"/>
    </row>
    <row r="31" thickTop="1" ht="12.75">
      <c r="A31" s="9"/>
      <c r="B31" s="51">
        <v>2</v>
      </c>
      <c r="C31" s="52" t="s">
        <v>513</v>
      </c>
      <c r="D31" s="52" t="s">
        <v>7</v>
      </c>
      <c r="E31" s="52" t="s">
        <v>514</v>
      </c>
      <c r="F31" s="52" t="s">
        <v>7</v>
      </c>
      <c r="G31" s="53" t="s">
        <v>302</v>
      </c>
      <c r="H31" s="63">
        <v>2</v>
      </c>
      <c r="I31" s="37">
        <f>ROUND(0,2)</f>
        <v>0</v>
      </c>
      <c r="J31" s="64">
        <f>ROUND(I31*H31,2)</f>
        <v>0</v>
      </c>
      <c r="K31" s="65">
        <v>0.20999999999999999</v>
      </c>
      <c r="L31" s="66">
        <f>IF(ISNUMBER(K31),ROUND(J31*(K31+1),2),0)</f>
        <v>0</v>
      </c>
      <c r="M31" s="12"/>
      <c r="N31" s="2"/>
      <c r="O31" s="2"/>
      <c r="P31" s="2"/>
      <c r="Q31" s="43">
        <f>IF(ISNUMBER(K31),IF(H31&gt;0,IF(I31&gt;0,J31,0),0),0)</f>
        <v>0</v>
      </c>
      <c r="R31" s="27">
        <f>IF(ISNUMBER(K31)=FALSE,J31,0)</f>
        <v>0</v>
      </c>
    </row>
    <row r="32" ht="12.75">
      <c r="A32" s="9"/>
      <c r="B32" s="58" t="s">
        <v>54</v>
      </c>
      <c r="C32" s="1"/>
      <c r="D32" s="1"/>
      <c r="E32" s="59" t="s">
        <v>515</v>
      </c>
      <c r="F32" s="1"/>
      <c r="G32" s="1"/>
      <c r="H32" s="50"/>
      <c r="I32" s="1"/>
      <c r="J32" s="50"/>
      <c r="K32" s="1"/>
      <c r="L32" s="1"/>
      <c r="M32" s="12"/>
      <c r="N32" s="2"/>
      <c r="O32" s="2"/>
      <c r="P32" s="2"/>
      <c r="Q32" s="2"/>
    </row>
    <row r="33" ht="12.75">
      <c r="A33" s="9"/>
      <c r="B33" s="58" t="s">
        <v>56</v>
      </c>
      <c r="C33" s="1"/>
      <c r="D33" s="1"/>
      <c r="E33" s="59" t="s">
        <v>304</v>
      </c>
      <c r="F33" s="1"/>
      <c r="G33" s="1"/>
      <c r="H33" s="50"/>
      <c r="I33" s="1"/>
      <c r="J33" s="50"/>
      <c r="K33" s="1"/>
      <c r="L33" s="1"/>
      <c r="M33" s="12"/>
      <c r="N33" s="2"/>
      <c r="O33" s="2"/>
      <c r="P33" s="2"/>
      <c r="Q33" s="2"/>
    </row>
    <row r="34" ht="12.75">
      <c r="A34" s="9"/>
      <c r="B34" s="58" t="s">
        <v>57</v>
      </c>
      <c r="C34" s="1"/>
      <c r="D34" s="1"/>
      <c r="E34" s="59" t="s">
        <v>516</v>
      </c>
      <c r="F34" s="1"/>
      <c r="G34" s="1"/>
      <c r="H34" s="50"/>
      <c r="I34" s="1"/>
      <c r="J34" s="50"/>
      <c r="K34" s="1"/>
      <c r="L34" s="1"/>
      <c r="M34" s="12"/>
      <c r="N34" s="2"/>
      <c r="O34" s="2"/>
      <c r="P34" s="2"/>
      <c r="Q34" s="2"/>
    </row>
    <row r="35" thickBot="1" ht="12.75">
      <c r="A35" s="9"/>
      <c r="B35" s="60" t="s">
        <v>59</v>
      </c>
      <c r="C35" s="31"/>
      <c r="D35" s="31"/>
      <c r="E35" s="61" t="s">
        <v>60</v>
      </c>
      <c r="F35" s="31"/>
      <c r="G35" s="31"/>
      <c r="H35" s="62"/>
      <c r="I35" s="31"/>
      <c r="J35" s="62"/>
      <c r="K35" s="31"/>
      <c r="L35" s="31"/>
      <c r="M35" s="12"/>
      <c r="N35" s="2"/>
      <c r="O35" s="2"/>
      <c r="P35" s="2"/>
      <c r="Q35" s="2"/>
    </row>
    <row r="36" thickTop="1" ht="12.75">
      <c r="A36" s="9"/>
      <c r="B36" s="51">
        <v>3</v>
      </c>
      <c r="C36" s="52" t="s">
        <v>517</v>
      </c>
      <c r="D36" s="52" t="s">
        <v>7</v>
      </c>
      <c r="E36" s="52" t="s">
        <v>518</v>
      </c>
      <c r="F36" s="52" t="s">
        <v>7</v>
      </c>
      <c r="G36" s="53" t="s">
        <v>302</v>
      </c>
      <c r="H36" s="63">
        <v>62</v>
      </c>
      <c r="I36" s="37">
        <f>ROUND(0,2)</f>
        <v>0</v>
      </c>
      <c r="J36" s="64">
        <f>ROUND(I36*H36,2)</f>
        <v>0</v>
      </c>
      <c r="K36" s="65">
        <v>0.20999999999999999</v>
      </c>
      <c r="L36" s="66">
        <f>IF(ISNUMBER(K36),ROUND(J36*(K36+1),2),0)</f>
        <v>0</v>
      </c>
      <c r="M36" s="12"/>
      <c r="N36" s="2"/>
      <c r="O36" s="2"/>
      <c r="P36" s="2"/>
      <c r="Q36" s="43">
        <f>IF(ISNUMBER(K36),IF(H36&gt;0,IF(I36&gt;0,J36,0),0),0)</f>
        <v>0</v>
      </c>
      <c r="R36" s="27">
        <f>IF(ISNUMBER(K36)=FALSE,J36,0)</f>
        <v>0</v>
      </c>
    </row>
    <row r="37" ht="12.75">
      <c r="A37" s="9"/>
      <c r="B37" s="58" t="s">
        <v>54</v>
      </c>
      <c r="C37" s="1"/>
      <c r="D37" s="1"/>
      <c r="E37" s="59" t="s">
        <v>515</v>
      </c>
      <c r="F37" s="1"/>
      <c r="G37" s="1"/>
      <c r="H37" s="50"/>
      <c r="I37" s="1"/>
      <c r="J37" s="50"/>
      <c r="K37" s="1"/>
      <c r="L37" s="1"/>
      <c r="M37" s="12"/>
      <c r="N37" s="2"/>
      <c r="O37" s="2"/>
      <c r="P37" s="2"/>
      <c r="Q37" s="2"/>
    </row>
    <row r="38" ht="12.75">
      <c r="A38" s="9"/>
      <c r="B38" s="58" t="s">
        <v>56</v>
      </c>
      <c r="C38" s="1"/>
      <c r="D38" s="1"/>
      <c r="E38" s="59" t="s">
        <v>519</v>
      </c>
      <c r="F38" s="1"/>
      <c r="G38" s="1"/>
      <c r="H38" s="50"/>
      <c r="I38" s="1"/>
      <c r="J38" s="50"/>
      <c r="K38" s="1"/>
      <c r="L38" s="1"/>
      <c r="M38" s="12"/>
      <c r="N38" s="2"/>
      <c r="O38" s="2"/>
      <c r="P38" s="2"/>
      <c r="Q38" s="2"/>
    </row>
    <row r="39" ht="12.75">
      <c r="A39" s="9"/>
      <c r="B39" s="58" t="s">
        <v>57</v>
      </c>
      <c r="C39" s="1"/>
      <c r="D39" s="1"/>
      <c r="E39" s="59" t="s">
        <v>516</v>
      </c>
      <c r="F39" s="1"/>
      <c r="G39" s="1"/>
      <c r="H39" s="50"/>
      <c r="I39" s="1"/>
      <c r="J39" s="50"/>
      <c r="K39" s="1"/>
      <c r="L39" s="1"/>
      <c r="M39" s="12"/>
      <c r="N39" s="2"/>
      <c r="O39" s="2"/>
      <c r="P39" s="2"/>
      <c r="Q39" s="2"/>
    </row>
    <row r="40" thickBot="1" ht="12.75">
      <c r="A40" s="9"/>
      <c r="B40" s="60" t="s">
        <v>59</v>
      </c>
      <c r="C40" s="31"/>
      <c r="D40" s="31"/>
      <c r="E40" s="61" t="s">
        <v>60</v>
      </c>
      <c r="F40" s="31"/>
      <c r="G40" s="31"/>
      <c r="H40" s="62"/>
      <c r="I40" s="31"/>
      <c r="J40" s="62"/>
      <c r="K40" s="31"/>
      <c r="L40" s="3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67">
        <v>1</v>
      </c>
      <c r="D41" s="1"/>
      <c r="E41" s="67" t="s">
        <v>95</v>
      </c>
      <c r="F41" s="1"/>
      <c r="G41" s="68" t="s">
        <v>88</v>
      </c>
      <c r="H41" s="69">
        <f>J26+J31+J36</f>
        <v>0</v>
      </c>
      <c r="I41" s="68" t="s">
        <v>89</v>
      </c>
      <c r="J41" s="70">
        <f>(L41-H41)</f>
        <v>0</v>
      </c>
      <c r="K41" s="68" t="s">
        <v>90</v>
      </c>
      <c r="L41" s="71">
        <f>L26+L31+L36</f>
        <v>0</v>
      </c>
      <c r="M41" s="12"/>
      <c r="N41" s="2"/>
      <c r="O41" s="2"/>
      <c r="P41" s="2"/>
      <c r="Q41" s="43">
        <f>0+Q26+Q31+Q36</f>
        <v>0</v>
      </c>
      <c r="R41" s="27">
        <f>0+R26+R31+R36</f>
        <v>0</v>
      </c>
      <c r="S41" s="72">
        <f>Q41*(1+J41)+R41</f>
        <v>0</v>
      </c>
    </row>
    <row r="42" thickTop="1" thickBot="1" ht="25" customHeight="1">
      <c r="A42" s="9"/>
      <c r="B42" s="73"/>
      <c r="C42" s="73"/>
      <c r="D42" s="73"/>
      <c r="E42" s="73"/>
      <c r="F42" s="73"/>
      <c r="G42" s="74" t="s">
        <v>91</v>
      </c>
      <c r="H42" s="75">
        <f>J26+J31+J36</f>
        <v>0</v>
      </c>
      <c r="I42" s="74" t="s">
        <v>92</v>
      </c>
      <c r="J42" s="76">
        <f>0+J41</f>
        <v>0</v>
      </c>
      <c r="K42" s="74" t="s">
        <v>93</v>
      </c>
      <c r="L42" s="77">
        <f>L26+L31+L36</f>
        <v>0</v>
      </c>
      <c r="M42" s="12"/>
      <c r="N42" s="2"/>
      <c r="O42" s="2"/>
      <c r="P42" s="2"/>
      <c r="Q42" s="2"/>
    </row>
    <row r="43" ht="12.75">
      <c r="A43" s="13"/>
      <c r="B43" s="4"/>
      <c r="C43" s="4"/>
      <c r="D43" s="4"/>
      <c r="E43" s="4"/>
      <c r="F43" s="4"/>
      <c r="G43" s="4"/>
      <c r="H43" s="78"/>
      <c r="I43" s="4"/>
      <c r="J43" s="78"/>
      <c r="K43" s="4"/>
      <c r="L43" s="4"/>
      <c r="M43" s="14"/>
      <c r="N43" s="2"/>
      <c r="O43" s="2"/>
      <c r="P43" s="2"/>
      <c r="Q43" s="2"/>
    </row>
    <row r="44" ht="12.7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"/>
      <c r="O44" s="2"/>
      <c r="P44" s="2"/>
      <c r="Q44" s="2"/>
    </row>
  </sheetData>
  <mergeCells count="2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2017&amp;R&amp;P/&amp;N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Kadlec Rostislav</cp:lastModifiedBy>
  <dcterms:modified xsi:type="dcterms:W3CDTF">2024-11-06T06:16:33Z</dcterms:modified>
</cp:coreProperties>
</file>